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G:\내 드라이브\★★YWCA_복지사업단(20190301이후)★★\4. 법인행정사무\1. 이사회\★★회의자료★★\2024\임시이사회\제4차 임시이사회(20241217)\"/>
    </mc:Choice>
  </mc:AlternateContent>
  <bookViews>
    <workbookView xWindow="0" yWindow="0" windowWidth="19335" windowHeight="8805"/>
  </bookViews>
  <sheets>
    <sheet name="2025년 예산(안) 지부별총괄표" sheetId="35" r:id="rId1"/>
    <sheet name="총괄표(세입.세출)" sheetId="40" r:id="rId2"/>
    <sheet name="1. 본부사무국" sheetId="17" r:id="rId3"/>
    <sheet name="2. 서울지부" sheetId="57" r:id="rId4"/>
    <sheet name="3. 부산지부 " sheetId="58" r:id="rId5"/>
    <sheet name="4. 서울Y 봉천종합사회복지관" sheetId="10" r:id="rId6"/>
    <sheet name="5-2.강서종합사회복지관(재가노인지원서비스)" sheetId="49" state="hidden" r:id="rId7"/>
    <sheet name="5-3.강서구종합사회복지관(강서지역아동센터)" sheetId="50" state="hidden" r:id="rId8"/>
    <sheet name="5-4.강서구종합사회복지관(청소년지원센터)" sheetId="51" state="hidden" r:id="rId9"/>
    <sheet name="5-5.강서구종합사회복지관(자원봉사센터)" sheetId="54" state="hidden" r:id="rId10"/>
    <sheet name="5-6.강서구종합사회복지관(발달재활서비스)" sheetId="52" state="hidden" r:id="rId11"/>
    <sheet name="5-7.강서구종합사회복지관(심리치유서비스)" sheetId="53" state="hidden" r:id="rId12"/>
    <sheet name="7. 강서구어린이집" sheetId="37" state="hidden" r:id="rId13"/>
    <sheet name="5.강서구지역자활센터(장기요양사업)" sheetId="47" r:id="rId14"/>
    <sheet name="6.은학의집(총괄)" sheetId="45" r:id="rId15"/>
    <sheet name="6-1.은학의집(재가복지)" sheetId="55" state="hidden" r:id="rId16"/>
    <sheet name="6-2.은학의집(요양시설)" sheetId="59" state="hidden" r:id="rId17"/>
    <sheet name="7.울산씨밀레" sheetId="46" r:id="rId18"/>
    <sheet name="Sheet1" sheetId="38" state="hidden" r:id="rId19"/>
  </sheets>
  <calcPr calcId="162913"/>
</workbook>
</file>

<file path=xl/calcChain.xml><?xml version="1.0" encoding="utf-8"?>
<calcChain xmlns="http://schemas.openxmlformats.org/spreadsheetml/2006/main">
  <c r="G45" i="46" l="1"/>
  <c r="G42" i="46"/>
  <c r="G23" i="46"/>
  <c r="G30" i="46"/>
  <c r="G29" i="46"/>
  <c r="E49" i="46" l="1"/>
  <c r="D49" i="46"/>
  <c r="G40" i="46" l="1"/>
  <c r="G39" i="46"/>
  <c r="G38" i="46"/>
  <c r="E105" i="45" l="1"/>
  <c r="E111" i="47" l="1"/>
  <c r="D111" i="47"/>
  <c r="F111" i="47" l="1"/>
  <c r="G111" i="47" s="1"/>
  <c r="D22" i="10" l="1"/>
  <c r="D27" i="10"/>
  <c r="D30" i="10"/>
  <c r="D37" i="10"/>
  <c r="F154" i="40" l="1"/>
  <c r="E154" i="40"/>
  <c r="F146" i="40"/>
  <c r="F145" i="40"/>
  <c r="E146" i="40"/>
  <c r="E145" i="40"/>
  <c r="F143" i="40"/>
  <c r="E143" i="40"/>
  <c r="F120" i="40"/>
  <c r="F121" i="40"/>
  <c r="F128" i="40"/>
  <c r="F129" i="40"/>
  <c r="F130" i="40"/>
  <c r="F131" i="40"/>
  <c r="F132" i="40"/>
  <c r="F133" i="40"/>
  <c r="F134" i="40"/>
  <c r="F135" i="40"/>
  <c r="F136" i="40"/>
  <c r="F137" i="40"/>
  <c r="F138" i="40"/>
  <c r="F139" i="40"/>
  <c r="F140" i="40"/>
  <c r="E120" i="40"/>
  <c r="E121" i="40"/>
  <c r="E128" i="40"/>
  <c r="E129" i="40"/>
  <c r="E130" i="40"/>
  <c r="E131" i="40"/>
  <c r="E132" i="40"/>
  <c r="E133" i="40"/>
  <c r="E134" i="40"/>
  <c r="E135" i="40"/>
  <c r="E136" i="40"/>
  <c r="E137" i="40"/>
  <c r="E138" i="40"/>
  <c r="E139" i="40"/>
  <c r="E140" i="40"/>
  <c r="F119" i="40"/>
  <c r="E119" i="40"/>
  <c r="F114" i="40"/>
  <c r="F115" i="40"/>
  <c r="F116" i="40"/>
  <c r="F117" i="40"/>
  <c r="F113" i="40"/>
  <c r="E114" i="40"/>
  <c r="E115" i="40"/>
  <c r="E116" i="40"/>
  <c r="E117" i="40"/>
  <c r="E113" i="40"/>
  <c r="F110" i="40"/>
  <c r="F111" i="40"/>
  <c r="F109" i="40"/>
  <c r="E111" i="40"/>
  <c r="E110" i="40"/>
  <c r="E109" i="40"/>
  <c r="F101" i="40"/>
  <c r="F102" i="40"/>
  <c r="F103" i="40"/>
  <c r="F104" i="40"/>
  <c r="F105" i="40"/>
  <c r="F106" i="40"/>
  <c r="F100" i="40"/>
  <c r="E101" i="40"/>
  <c r="E102" i="40"/>
  <c r="E103" i="40"/>
  <c r="E104" i="40"/>
  <c r="E105" i="40"/>
  <c r="E106" i="40"/>
  <c r="E100" i="40"/>
  <c r="F97" i="40"/>
  <c r="F98" i="40"/>
  <c r="F96" i="40"/>
  <c r="E97" i="40"/>
  <c r="E98" i="40"/>
  <c r="E96" i="40"/>
  <c r="F90" i="40"/>
  <c r="F91" i="40"/>
  <c r="F92" i="40"/>
  <c r="F93" i="40"/>
  <c r="F94" i="40"/>
  <c r="E90" i="40"/>
  <c r="E91" i="40"/>
  <c r="E92" i="40"/>
  <c r="E93" i="40"/>
  <c r="E94" i="40"/>
  <c r="F89" i="40"/>
  <c r="E89" i="40"/>
  <c r="F55" i="40"/>
  <c r="F54" i="40"/>
  <c r="E55" i="40"/>
  <c r="E54" i="40"/>
  <c r="F50" i="40"/>
  <c r="F51" i="40"/>
  <c r="F52" i="40"/>
  <c r="F49" i="40"/>
  <c r="E50" i="40"/>
  <c r="E51" i="40"/>
  <c r="E52" i="40"/>
  <c r="E49" i="40"/>
  <c r="F47" i="40"/>
  <c r="F46" i="40"/>
  <c r="E47" i="40"/>
  <c r="E46" i="40"/>
  <c r="F43" i="40"/>
  <c r="F44" i="40"/>
  <c r="F42" i="40"/>
  <c r="E43" i="40"/>
  <c r="E44" i="40"/>
  <c r="E42" i="40"/>
  <c r="F40" i="40"/>
  <c r="F39" i="40"/>
  <c r="E40" i="40"/>
  <c r="E39" i="40"/>
  <c r="F37" i="40"/>
  <c r="F36" i="40"/>
  <c r="E36" i="40"/>
  <c r="E37" i="40"/>
  <c r="F32" i="40"/>
  <c r="F33" i="40"/>
  <c r="F34" i="40"/>
  <c r="F31" i="40"/>
  <c r="E32" i="40"/>
  <c r="E33" i="40"/>
  <c r="E34" i="40"/>
  <c r="E31" i="40"/>
  <c r="F29" i="40"/>
  <c r="E29" i="40"/>
  <c r="E14" i="35" l="1"/>
  <c r="F14" i="35" s="1"/>
  <c r="G118" i="46" l="1"/>
  <c r="E111" i="46"/>
  <c r="F111" i="46" s="1"/>
  <c r="G111" i="46" s="1"/>
  <c r="D111" i="46"/>
  <c r="F110" i="46"/>
  <c r="G110" i="46" s="1"/>
  <c r="E105" i="46"/>
  <c r="D105" i="46"/>
  <c r="F105" i="46" s="1"/>
  <c r="G105" i="46" s="1"/>
  <c r="F104" i="46"/>
  <c r="G104" i="46" s="1"/>
  <c r="F103" i="46"/>
  <c r="G103" i="46" s="1"/>
  <c r="F102" i="46"/>
  <c r="G102" i="46" s="1"/>
  <c r="F101" i="46"/>
  <c r="G101" i="46" s="1"/>
  <c r="F100" i="46"/>
  <c r="F99" i="46"/>
  <c r="F98" i="46"/>
  <c r="F97" i="46"/>
  <c r="F96" i="46"/>
  <c r="F95" i="46"/>
  <c r="F94" i="46"/>
  <c r="F93" i="46"/>
  <c r="G92" i="46"/>
  <c r="F92" i="46"/>
  <c r="F91" i="46"/>
  <c r="F90" i="46"/>
  <c r="F89" i="46"/>
  <c r="F88" i="46"/>
  <c r="F87" i="46"/>
  <c r="F86" i="46"/>
  <c r="F85" i="46"/>
  <c r="F84" i="46"/>
  <c r="F83" i="46"/>
  <c r="E82" i="46"/>
  <c r="E106" i="46" s="1"/>
  <c r="D82" i="46"/>
  <c r="D106" i="46" s="1"/>
  <c r="F81" i="46"/>
  <c r="G81" i="46" s="1"/>
  <c r="F80" i="46"/>
  <c r="G80" i="46" s="1"/>
  <c r="F79" i="46"/>
  <c r="G79" i="46" s="1"/>
  <c r="F78" i="46"/>
  <c r="G78" i="46" s="1"/>
  <c r="G77" i="46"/>
  <c r="F77" i="46"/>
  <c r="E76" i="46"/>
  <c r="F76" i="46" s="1"/>
  <c r="G76" i="46" s="1"/>
  <c r="D76" i="46"/>
  <c r="F75" i="46"/>
  <c r="G75" i="46" s="1"/>
  <c r="G73" i="46"/>
  <c r="F73" i="46"/>
  <c r="E71" i="46"/>
  <c r="F71" i="46" s="1"/>
  <c r="G71" i="46" s="1"/>
  <c r="D71" i="46"/>
  <c r="F70" i="46"/>
  <c r="G70" i="46" s="1"/>
  <c r="F69" i="46"/>
  <c r="G68" i="46"/>
  <c r="F68" i="46"/>
  <c r="F67" i="46"/>
  <c r="G67" i="46" s="1"/>
  <c r="F66" i="46"/>
  <c r="G66" i="46" s="1"/>
  <c r="F65" i="46"/>
  <c r="G65" i="46" s="1"/>
  <c r="F64" i="46"/>
  <c r="G64" i="46" s="1"/>
  <c r="E63" i="46"/>
  <c r="D63" i="46"/>
  <c r="F60" i="46"/>
  <c r="G60" i="46" s="1"/>
  <c r="E59" i="46"/>
  <c r="D59" i="46"/>
  <c r="D72" i="46" s="1"/>
  <c r="F58" i="46"/>
  <c r="G58" i="46" s="1"/>
  <c r="F57" i="46"/>
  <c r="G57" i="46" s="1"/>
  <c r="G56" i="46"/>
  <c r="F56" i="46"/>
  <c r="F54" i="46"/>
  <c r="G54" i="46" s="1"/>
  <c r="F53" i="46"/>
  <c r="G53" i="46" s="1"/>
  <c r="E45" i="46"/>
  <c r="D45" i="46"/>
  <c r="F45" i="46" s="1"/>
  <c r="F42" i="46"/>
  <c r="E40" i="46"/>
  <c r="F40" i="46" s="1"/>
  <c r="D40" i="46"/>
  <c r="F39" i="46"/>
  <c r="F38" i="46"/>
  <c r="E30" i="46"/>
  <c r="F30" i="46" s="1"/>
  <c r="D30" i="46"/>
  <c r="F29" i="46"/>
  <c r="F28" i="46"/>
  <c r="G28" i="46" s="1"/>
  <c r="E27" i="46"/>
  <c r="D27" i="46"/>
  <c r="F24" i="46"/>
  <c r="G24" i="46" s="1"/>
  <c r="F23" i="46"/>
  <c r="F118" i="59"/>
  <c r="G118" i="59" s="1"/>
  <c r="F117" i="59"/>
  <c r="G117" i="59" s="1"/>
  <c r="E117" i="59"/>
  <c r="D117" i="59"/>
  <c r="G116" i="59"/>
  <c r="F116" i="59"/>
  <c r="F115" i="59"/>
  <c r="G115" i="59" s="1"/>
  <c r="F114" i="59"/>
  <c r="G114" i="59" s="1"/>
  <c r="E114" i="59"/>
  <c r="D114" i="59"/>
  <c r="G113" i="59"/>
  <c r="F113" i="59"/>
  <c r="F112" i="59"/>
  <c r="G112" i="59" s="1"/>
  <c r="F111" i="59"/>
  <c r="G111" i="59" s="1"/>
  <c r="E111" i="59"/>
  <c r="D111" i="59"/>
  <c r="F110" i="59"/>
  <c r="F109" i="59"/>
  <c r="G109" i="59" s="1"/>
  <c r="E108" i="59"/>
  <c r="F108" i="59" s="1"/>
  <c r="G108" i="59" s="1"/>
  <c r="D108" i="59"/>
  <c r="F107" i="59"/>
  <c r="G107" i="59" s="1"/>
  <c r="E105" i="59"/>
  <c r="D105" i="59"/>
  <c r="F105" i="59" s="1"/>
  <c r="G105" i="59" s="1"/>
  <c r="F104" i="59"/>
  <c r="F103" i="59"/>
  <c r="F102" i="59"/>
  <c r="F101" i="59"/>
  <c r="G100" i="59"/>
  <c r="F100" i="59"/>
  <c r="F97" i="59"/>
  <c r="G97" i="59" s="1"/>
  <c r="F96" i="59"/>
  <c r="G96" i="59" s="1"/>
  <c r="G95" i="59"/>
  <c r="F95" i="59"/>
  <c r="G94" i="59"/>
  <c r="F94" i="59"/>
  <c r="F93" i="59"/>
  <c r="G93" i="59" s="1"/>
  <c r="G81" i="59"/>
  <c r="F81" i="59"/>
  <c r="F80" i="59"/>
  <c r="G80" i="59" s="1"/>
  <c r="F78" i="59"/>
  <c r="G78" i="59" s="1"/>
  <c r="E77" i="59"/>
  <c r="E82" i="59" s="1"/>
  <c r="D77" i="59"/>
  <c r="D82" i="59" s="1"/>
  <c r="D106" i="59" s="1"/>
  <c r="F76" i="59"/>
  <c r="G76" i="59" s="1"/>
  <c r="E76" i="59"/>
  <c r="D76" i="59"/>
  <c r="G75" i="59"/>
  <c r="F75" i="59"/>
  <c r="G74" i="59"/>
  <c r="F74" i="59"/>
  <c r="F73" i="59"/>
  <c r="G73" i="59" s="1"/>
  <c r="E72" i="59"/>
  <c r="F72" i="59" s="1"/>
  <c r="G72" i="59" s="1"/>
  <c r="E71" i="59"/>
  <c r="D71" i="59"/>
  <c r="F71" i="59" s="1"/>
  <c r="G71" i="59" s="1"/>
  <c r="F70" i="59"/>
  <c r="G70" i="59" s="1"/>
  <c r="F69" i="59"/>
  <c r="F68" i="59"/>
  <c r="G68" i="59" s="1"/>
  <c r="F67" i="59"/>
  <c r="F66" i="59"/>
  <c r="G66" i="59" s="1"/>
  <c r="F65" i="59"/>
  <c r="G65" i="59" s="1"/>
  <c r="G64" i="59"/>
  <c r="F64" i="59"/>
  <c r="E63" i="59"/>
  <c r="D63" i="59"/>
  <c r="F63" i="59" s="1"/>
  <c r="G63" i="59" s="1"/>
  <c r="F62" i="59"/>
  <c r="G62" i="59" s="1"/>
  <c r="G61" i="59"/>
  <c r="F61" i="59"/>
  <c r="G60" i="59"/>
  <c r="F60" i="59"/>
  <c r="F59" i="59"/>
  <c r="G59" i="59" s="1"/>
  <c r="E59" i="59"/>
  <c r="D59" i="59"/>
  <c r="D72" i="59" s="1"/>
  <c r="D119" i="59" s="1"/>
  <c r="G57" i="59"/>
  <c r="F57" i="59"/>
  <c r="G56" i="59"/>
  <c r="F56" i="59"/>
  <c r="F55" i="59"/>
  <c r="G55" i="59" s="1"/>
  <c r="F54" i="59"/>
  <c r="G54" i="59" s="1"/>
  <c r="G53" i="59"/>
  <c r="F53" i="59"/>
  <c r="D49" i="59"/>
  <c r="E48" i="59"/>
  <c r="F48" i="59" s="1"/>
  <c r="G48" i="59" s="1"/>
  <c r="D48" i="59"/>
  <c r="G47" i="59"/>
  <c r="F47" i="59"/>
  <c r="F46" i="59"/>
  <c r="G46" i="59" s="1"/>
  <c r="E45" i="59"/>
  <c r="F45" i="59" s="1"/>
  <c r="G45" i="59" s="1"/>
  <c r="D45" i="59"/>
  <c r="G44" i="59"/>
  <c r="F44" i="59"/>
  <c r="F43" i="59"/>
  <c r="G43" i="59" s="1"/>
  <c r="G42" i="59"/>
  <c r="F41" i="59"/>
  <c r="E40" i="59"/>
  <c r="F40" i="59" s="1"/>
  <c r="G40" i="59" s="1"/>
  <c r="D40" i="59"/>
  <c r="F38" i="59"/>
  <c r="G38" i="59" s="1"/>
  <c r="F35" i="59"/>
  <c r="F34" i="59"/>
  <c r="E33" i="59"/>
  <c r="F33" i="59" s="1"/>
  <c r="G33" i="59" s="1"/>
  <c r="D33" i="59"/>
  <c r="F32" i="59"/>
  <c r="G32" i="59" s="1"/>
  <c r="F31" i="59"/>
  <c r="G31" i="59" s="1"/>
  <c r="E30" i="59"/>
  <c r="F30" i="59" s="1"/>
  <c r="G30" i="59" s="1"/>
  <c r="D30" i="59"/>
  <c r="F28" i="59"/>
  <c r="G28" i="59" s="1"/>
  <c r="E27" i="59"/>
  <c r="F27" i="59" s="1"/>
  <c r="G27" i="59" s="1"/>
  <c r="D27" i="59"/>
  <c r="G25" i="59"/>
  <c r="F25" i="59"/>
  <c r="F13" i="59"/>
  <c r="G13" i="59" s="1"/>
  <c r="E13" i="59"/>
  <c r="E49" i="59" s="1"/>
  <c r="F49" i="59" s="1"/>
  <c r="G49" i="59" s="1"/>
  <c r="D13" i="59"/>
  <c r="F12" i="59"/>
  <c r="F11" i="59"/>
  <c r="G10" i="59"/>
  <c r="F10" i="59"/>
  <c r="F9" i="59"/>
  <c r="G9" i="59" s="1"/>
  <c r="F8" i="59"/>
  <c r="G118" i="55"/>
  <c r="F118" i="55"/>
  <c r="E117" i="55"/>
  <c r="F117" i="55" s="1"/>
  <c r="G117" i="55" s="1"/>
  <c r="D117" i="55"/>
  <c r="F116" i="55"/>
  <c r="G116" i="55" s="1"/>
  <c r="G115" i="55"/>
  <c r="F115" i="55"/>
  <c r="E114" i="55"/>
  <c r="F114" i="55" s="1"/>
  <c r="G114" i="55" s="1"/>
  <c r="D114" i="55"/>
  <c r="F113" i="55"/>
  <c r="G113" i="55" s="1"/>
  <c r="G112" i="55"/>
  <c r="F112" i="55"/>
  <c r="E111" i="55"/>
  <c r="F111" i="55" s="1"/>
  <c r="G111" i="55" s="1"/>
  <c r="D111" i="55"/>
  <c r="F110" i="55"/>
  <c r="G109" i="55"/>
  <c r="F109" i="55"/>
  <c r="E109" i="55"/>
  <c r="D108" i="55"/>
  <c r="F107" i="55"/>
  <c r="G107" i="55" s="1"/>
  <c r="E107" i="55"/>
  <c r="E108" i="55" s="1"/>
  <c r="F108" i="55" s="1"/>
  <c r="G108" i="55" s="1"/>
  <c r="D105" i="55"/>
  <c r="F104" i="55"/>
  <c r="F103" i="55"/>
  <c r="F102" i="55"/>
  <c r="F101" i="55"/>
  <c r="E100" i="55"/>
  <c r="F100" i="55" s="1"/>
  <c r="G100" i="55" s="1"/>
  <c r="G99" i="55"/>
  <c r="F99" i="55"/>
  <c r="G98" i="55"/>
  <c r="F98" i="55"/>
  <c r="F97" i="55"/>
  <c r="G97" i="55" s="1"/>
  <c r="E97" i="55"/>
  <c r="G96" i="55"/>
  <c r="F96" i="55"/>
  <c r="F95" i="55"/>
  <c r="G95" i="55" s="1"/>
  <c r="E95" i="55"/>
  <c r="F94" i="55"/>
  <c r="G94" i="55" s="1"/>
  <c r="F93" i="55"/>
  <c r="G93" i="55" s="1"/>
  <c r="E93" i="55"/>
  <c r="D82" i="55"/>
  <c r="D106" i="55" s="1"/>
  <c r="G81" i="55"/>
  <c r="F81" i="55"/>
  <c r="G80" i="55"/>
  <c r="F80" i="55"/>
  <c r="F78" i="55"/>
  <c r="G78" i="55" s="1"/>
  <c r="E77" i="55"/>
  <c r="E82" i="55" s="1"/>
  <c r="D77" i="55"/>
  <c r="D76" i="55"/>
  <c r="E75" i="55"/>
  <c r="F75" i="55" s="1"/>
  <c r="G75" i="55" s="1"/>
  <c r="F74" i="55"/>
  <c r="G74" i="55" s="1"/>
  <c r="E74" i="55"/>
  <c r="F73" i="55"/>
  <c r="G73" i="55" s="1"/>
  <c r="E73" i="55"/>
  <c r="E76" i="55" s="1"/>
  <c r="F76" i="55" s="1"/>
  <c r="G76" i="55" s="1"/>
  <c r="D72" i="55"/>
  <c r="D119" i="55" s="1"/>
  <c r="D71" i="55"/>
  <c r="F70" i="55"/>
  <c r="G70" i="55" s="1"/>
  <c r="E70" i="55"/>
  <c r="F69" i="55"/>
  <c r="E68" i="55"/>
  <c r="F68" i="55" s="1"/>
  <c r="G68" i="55" s="1"/>
  <c r="F67" i="55"/>
  <c r="F66" i="55"/>
  <c r="G66" i="55" s="1"/>
  <c r="E66" i="55"/>
  <c r="G65" i="55"/>
  <c r="F65" i="55"/>
  <c r="E65" i="55"/>
  <c r="E64" i="55"/>
  <c r="F64" i="55" s="1"/>
  <c r="G64" i="55" s="1"/>
  <c r="E63" i="55"/>
  <c r="F63" i="55" s="1"/>
  <c r="G63" i="55" s="1"/>
  <c r="D63" i="55"/>
  <c r="F62" i="55"/>
  <c r="G62" i="55" s="1"/>
  <c r="E62" i="55"/>
  <c r="F61" i="55"/>
  <c r="G61" i="55" s="1"/>
  <c r="F60" i="55"/>
  <c r="G60" i="55" s="1"/>
  <c r="E60" i="55"/>
  <c r="D59" i="55"/>
  <c r="E57" i="55"/>
  <c r="F57" i="55" s="1"/>
  <c r="G57" i="55" s="1"/>
  <c r="E56" i="55"/>
  <c r="F56" i="55" s="1"/>
  <c r="G56" i="55" s="1"/>
  <c r="F55" i="55"/>
  <c r="G55" i="55" s="1"/>
  <c r="E54" i="55"/>
  <c r="F54" i="55" s="1"/>
  <c r="G54" i="55" s="1"/>
  <c r="E53" i="55"/>
  <c r="F53" i="55" s="1"/>
  <c r="G53" i="55" s="1"/>
  <c r="E48" i="55"/>
  <c r="D48" i="55"/>
  <c r="F48" i="55" s="1"/>
  <c r="G48" i="55" s="1"/>
  <c r="F47" i="55"/>
  <c r="G47" i="55" s="1"/>
  <c r="G46" i="55"/>
  <c r="F46" i="55"/>
  <c r="D45" i="55"/>
  <c r="E44" i="55"/>
  <c r="F44" i="55" s="1"/>
  <c r="G44" i="55" s="1"/>
  <c r="F43" i="55"/>
  <c r="G43" i="55" s="1"/>
  <c r="G42" i="55"/>
  <c r="E42" i="55"/>
  <c r="E45" i="55" s="1"/>
  <c r="F45" i="55" s="1"/>
  <c r="G45" i="55" s="1"/>
  <c r="F41" i="55"/>
  <c r="E40" i="55"/>
  <c r="F40" i="55" s="1"/>
  <c r="G40" i="55" s="1"/>
  <c r="D40" i="55"/>
  <c r="G39" i="55"/>
  <c r="F39" i="55"/>
  <c r="F38" i="55"/>
  <c r="G38" i="55" s="1"/>
  <c r="E38" i="55"/>
  <c r="E37" i="55"/>
  <c r="D37" i="55"/>
  <c r="F37" i="55" s="1"/>
  <c r="G37" i="55" s="1"/>
  <c r="G36" i="55"/>
  <c r="F36" i="55"/>
  <c r="F35" i="55"/>
  <c r="F34" i="55"/>
  <c r="D33" i="55"/>
  <c r="E32" i="55"/>
  <c r="F32" i="55" s="1"/>
  <c r="G32" i="55" s="1"/>
  <c r="E31" i="55"/>
  <c r="E33" i="55" s="1"/>
  <c r="F33" i="55" s="1"/>
  <c r="G33" i="55" s="1"/>
  <c r="F30" i="55"/>
  <c r="G30" i="55" s="1"/>
  <c r="E30" i="55"/>
  <c r="D30" i="55"/>
  <c r="G29" i="55"/>
  <c r="F29" i="55"/>
  <c r="F28" i="55"/>
  <c r="G28" i="55" s="1"/>
  <c r="F27" i="55"/>
  <c r="G27" i="55" s="1"/>
  <c r="E27" i="55"/>
  <c r="D27" i="55"/>
  <c r="G26" i="55"/>
  <c r="F26" i="55"/>
  <c r="F25" i="55"/>
  <c r="F24" i="55"/>
  <c r="F23" i="55"/>
  <c r="E22" i="55"/>
  <c r="D22" i="55"/>
  <c r="F22" i="55" s="1"/>
  <c r="G22" i="55" s="1"/>
  <c r="F21" i="55"/>
  <c r="F20" i="55"/>
  <c r="F19" i="55"/>
  <c r="F18" i="55"/>
  <c r="G18" i="55" s="1"/>
  <c r="F17" i="55"/>
  <c r="F16" i="55"/>
  <c r="F15" i="55"/>
  <c r="F14" i="55"/>
  <c r="D13" i="55"/>
  <c r="D49" i="55" s="1"/>
  <c r="F12" i="55"/>
  <c r="F11" i="55"/>
  <c r="G10" i="55"/>
  <c r="F10" i="55"/>
  <c r="F9" i="55"/>
  <c r="G9" i="55" s="1"/>
  <c r="E9" i="55"/>
  <c r="E13" i="55" s="1"/>
  <c r="F8" i="55"/>
  <c r="F118" i="45"/>
  <c r="G118" i="45" s="1"/>
  <c r="E117" i="45"/>
  <c r="D117" i="45"/>
  <c r="F116" i="45"/>
  <c r="G116" i="45" s="1"/>
  <c r="F115" i="45"/>
  <c r="G115" i="45" s="1"/>
  <c r="E114" i="45"/>
  <c r="D114" i="45"/>
  <c r="F113" i="45"/>
  <c r="G113" i="45" s="1"/>
  <c r="F112" i="45"/>
  <c r="G112" i="45" s="1"/>
  <c r="E111" i="45"/>
  <c r="D111" i="45"/>
  <c r="F109" i="45"/>
  <c r="G109" i="45" s="1"/>
  <c r="E108" i="45"/>
  <c r="D108" i="45"/>
  <c r="F107" i="45"/>
  <c r="G107" i="45" s="1"/>
  <c r="D105" i="45"/>
  <c r="F104" i="45"/>
  <c r="F103" i="45"/>
  <c r="F102" i="45"/>
  <c r="F101" i="45"/>
  <c r="F100" i="45"/>
  <c r="G100" i="45" s="1"/>
  <c r="F99" i="45"/>
  <c r="G99" i="45" s="1"/>
  <c r="F98" i="45"/>
  <c r="G98" i="45" s="1"/>
  <c r="F97" i="45"/>
  <c r="G97" i="45" s="1"/>
  <c r="F96" i="45"/>
  <c r="G96" i="45" s="1"/>
  <c r="F95" i="45"/>
  <c r="G95" i="45" s="1"/>
  <c r="F94" i="45"/>
  <c r="G94" i="45" s="1"/>
  <c r="F93" i="45"/>
  <c r="G93" i="45" s="1"/>
  <c r="F92" i="45"/>
  <c r="F91" i="45"/>
  <c r="F90" i="45"/>
  <c r="F89" i="45"/>
  <c r="F88" i="45"/>
  <c r="F87" i="45"/>
  <c r="F86" i="45"/>
  <c r="F85" i="45"/>
  <c r="F84" i="45"/>
  <c r="F83" i="45"/>
  <c r="E82" i="45"/>
  <c r="D82" i="45"/>
  <c r="F81" i="45"/>
  <c r="G81" i="45" s="1"/>
  <c r="F80" i="45"/>
  <c r="G80" i="45" s="1"/>
  <c r="F79" i="45"/>
  <c r="F78" i="45"/>
  <c r="G78" i="45" s="1"/>
  <c r="F77" i="45"/>
  <c r="G77" i="45" s="1"/>
  <c r="E76" i="45"/>
  <c r="D76" i="45"/>
  <c r="F75" i="45"/>
  <c r="G75" i="45" s="1"/>
  <c r="F74" i="45"/>
  <c r="G74" i="45" s="1"/>
  <c r="F73" i="45"/>
  <c r="G73" i="45" s="1"/>
  <c r="E71" i="45"/>
  <c r="D71" i="45"/>
  <c r="F70" i="45"/>
  <c r="G70" i="45" s="1"/>
  <c r="F69" i="45"/>
  <c r="F68" i="45"/>
  <c r="G68" i="45" s="1"/>
  <c r="F67" i="45"/>
  <c r="F66" i="45"/>
  <c r="G66" i="45" s="1"/>
  <c r="F65" i="45"/>
  <c r="G65" i="45" s="1"/>
  <c r="F64" i="45"/>
  <c r="G64" i="45" s="1"/>
  <c r="F63" i="45"/>
  <c r="G63" i="45" s="1"/>
  <c r="E63" i="45"/>
  <c r="D63" i="45"/>
  <c r="G62" i="45"/>
  <c r="F62" i="45"/>
  <c r="G61" i="45"/>
  <c r="F61" i="45"/>
  <c r="F60" i="45"/>
  <c r="G60" i="45" s="1"/>
  <c r="E59" i="45"/>
  <c r="F59" i="45" s="1"/>
  <c r="G59" i="45" s="1"/>
  <c r="D59" i="45"/>
  <c r="G57" i="45"/>
  <c r="F57" i="45"/>
  <c r="F56" i="45"/>
  <c r="G56" i="45" s="1"/>
  <c r="G55" i="45"/>
  <c r="F55" i="45"/>
  <c r="G54" i="45"/>
  <c r="F54" i="45"/>
  <c r="G53" i="45"/>
  <c r="F53" i="45"/>
  <c r="E49" i="45"/>
  <c r="E48" i="45"/>
  <c r="F48" i="45" s="1"/>
  <c r="G48" i="45" s="1"/>
  <c r="D48" i="45"/>
  <c r="F47" i="45"/>
  <c r="G47" i="45" s="1"/>
  <c r="G46" i="45"/>
  <c r="F46" i="45"/>
  <c r="E45" i="45"/>
  <c r="F45" i="45" s="1"/>
  <c r="G45" i="45" s="1"/>
  <c r="D45" i="45"/>
  <c r="F44" i="45"/>
  <c r="G44" i="45" s="1"/>
  <c r="G43" i="45"/>
  <c r="F43" i="45"/>
  <c r="G42" i="45"/>
  <c r="F41" i="45"/>
  <c r="E40" i="45"/>
  <c r="D40" i="45"/>
  <c r="F40" i="45" s="1"/>
  <c r="G40" i="45" s="1"/>
  <c r="G39" i="45"/>
  <c r="F39" i="45"/>
  <c r="G38" i="45"/>
  <c r="F38" i="45"/>
  <c r="E37" i="45"/>
  <c r="D37" i="45"/>
  <c r="F37" i="45" s="1"/>
  <c r="G37" i="45" s="1"/>
  <c r="G36" i="45"/>
  <c r="F36" i="45"/>
  <c r="F35" i="45"/>
  <c r="F34" i="45"/>
  <c r="E33" i="45"/>
  <c r="D33" i="45"/>
  <c r="F33" i="45" s="1"/>
  <c r="G33" i="45" s="1"/>
  <c r="G32" i="45"/>
  <c r="F32" i="45"/>
  <c r="G31" i="45"/>
  <c r="F31" i="45"/>
  <c r="E30" i="45"/>
  <c r="D30" i="45"/>
  <c r="F30" i="45" s="1"/>
  <c r="G30" i="45" s="1"/>
  <c r="G29" i="45"/>
  <c r="F29" i="45"/>
  <c r="G28" i="45"/>
  <c r="F28" i="45"/>
  <c r="E27" i="45"/>
  <c r="D27" i="45"/>
  <c r="F27" i="45" s="1"/>
  <c r="G27" i="45" s="1"/>
  <c r="G26" i="45"/>
  <c r="F26" i="45"/>
  <c r="G25" i="45"/>
  <c r="F25" i="45"/>
  <c r="E22" i="45"/>
  <c r="D22" i="45"/>
  <c r="F22" i="45" s="1"/>
  <c r="G22" i="45" s="1"/>
  <c r="G18" i="45"/>
  <c r="F18" i="45"/>
  <c r="E13" i="45"/>
  <c r="F13" i="45" s="1"/>
  <c r="G13" i="45" s="1"/>
  <c r="D13" i="45"/>
  <c r="F12" i="45"/>
  <c r="G12" i="45" s="1"/>
  <c r="G11" i="45"/>
  <c r="F11" i="45"/>
  <c r="G10" i="45"/>
  <c r="F10" i="45"/>
  <c r="G9" i="45"/>
  <c r="F9" i="45"/>
  <c r="F110" i="47"/>
  <c r="F109" i="47"/>
  <c r="G109" i="47" s="1"/>
  <c r="E108" i="47"/>
  <c r="F108" i="47" s="1"/>
  <c r="D108" i="47"/>
  <c r="F107" i="47"/>
  <c r="E105" i="47"/>
  <c r="D105" i="47"/>
  <c r="D106" i="47" s="1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G93" i="47" s="1"/>
  <c r="E76" i="47"/>
  <c r="D76" i="47"/>
  <c r="F75" i="47"/>
  <c r="G75" i="47" s="1"/>
  <c r="F74" i="47"/>
  <c r="G74" i="47" s="1"/>
  <c r="F73" i="47"/>
  <c r="G73" i="47" s="1"/>
  <c r="E71" i="47"/>
  <c r="D71" i="47"/>
  <c r="F70" i="47"/>
  <c r="G70" i="47" s="1"/>
  <c r="F69" i="47"/>
  <c r="F68" i="47"/>
  <c r="G68" i="47" s="1"/>
  <c r="F66" i="47"/>
  <c r="G66" i="47" s="1"/>
  <c r="F65" i="47"/>
  <c r="G65" i="47" s="1"/>
  <c r="F64" i="47"/>
  <c r="G64" i="47" s="1"/>
  <c r="E63" i="47"/>
  <c r="D63" i="47"/>
  <c r="F62" i="47"/>
  <c r="G62" i="47" s="1"/>
  <c r="F61" i="47"/>
  <c r="G61" i="47" s="1"/>
  <c r="F60" i="47"/>
  <c r="G60" i="47" s="1"/>
  <c r="E59" i="47"/>
  <c r="D59" i="47"/>
  <c r="F58" i="47"/>
  <c r="G58" i="47" s="1"/>
  <c r="F57" i="47"/>
  <c r="G57" i="47" s="1"/>
  <c r="F56" i="47"/>
  <c r="G56" i="47" s="1"/>
  <c r="F55" i="47"/>
  <c r="F54" i="47"/>
  <c r="G54" i="47" s="1"/>
  <c r="F53" i="47"/>
  <c r="G53" i="47" s="1"/>
  <c r="E45" i="47"/>
  <c r="D45" i="47"/>
  <c r="F44" i="47"/>
  <c r="G44" i="47" s="1"/>
  <c r="F42" i="47"/>
  <c r="G42" i="47" s="1"/>
  <c r="E40" i="47"/>
  <c r="D40" i="47"/>
  <c r="F40" i="47" s="1"/>
  <c r="G40" i="47" s="1"/>
  <c r="F38" i="47"/>
  <c r="G38" i="47" s="1"/>
  <c r="E33" i="47"/>
  <c r="D33" i="47"/>
  <c r="F32" i="47"/>
  <c r="G32" i="47" s="1"/>
  <c r="F31" i="47"/>
  <c r="G31" i="47" s="1"/>
  <c r="E13" i="47"/>
  <c r="D13" i="47"/>
  <c r="F9" i="47"/>
  <c r="G9" i="47" s="1"/>
  <c r="F81" i="37"/>
  <c r="G81" i="37" s="1"/>
  <c r="H81" i="37" s="1"/>
  <c r="D81" i="37"/>
  <c r="G80" i="37"/>
  <c r="H80" i="37" s="1"/>
  <c r="H79" i="37"/>
  <c r="G79" i="37"/>
  <c r="G78" i="37"/>
  <c r="H78" i="37" s="1"/>
  <c r="H77" i="37"/>
  <c r="G77" i="37"/>
  <c r="G76" i="37"/>
  <c r="H76" i="37" s="1"/>
  <c r="H75" i="37"/>
  <c r="G75" i="37"/>
  <c r="G74" i="37"/>
  <c r="H74" i="37" s="1"/>
  <c r="H73" i="37"/>
  <c r="G73" i="37"/>
  <c r="G72" i="37"/>
  <c r="H72" i="37" s="1"/>
  <c r="H71" i="37"/>
  <c r="G71" i="37"/>
  <c r="G70" i="37"/>
  <c r="H70" i="37" s="1"/>
  <c r="H69" i="37"/>
  <c r="G69" i="37"/>
  <c r="G68" i="37"/>
  <c r="H68" i="37" s="1"/>
  <c r="H67" i="37"/>
  <c r="G67" i="37"/>
  <c r="G66" i="37"/>
  <c r="H66" i="37" s="1"/>
  <c r="H65" i="37"/>
  <c r="G65" i="37"/>
  <c r="G64" i="37"/>
  <c r="H64" i="37" s="1"/>
  <c r="H63" i="37"/>
  <c r="G63" i="37"/>
  <c r="G62" i="37"/>
  <c r="H62" i="37" s="1"/>
  <c r="H61" i="37"/>
  <c r="G61" i="37"/>
  <c r="G60" i="37"/>
  <c r="H60" i="37" s="1"/>
  <c r="H59" i="37"/>
  <c r="G59" i="37"/>
  <c r="G58" i="37"/>
  <c r="H58" i="37" s="1"/>
  <c r="H57" i="37"/>
  <c r="G57" i="37"/>
  <c r="G56" i="37"/>
  <c r="H56" i="37" s="1"/>
  <c r="H55" i="37"/>
  <c r="G55" i="37"/>
  <c r="G54" i="37"/>
  <c r="H54" i="37" s="1"/>
  <c r="H53" i="37"/>
  <c r="G53" i="37"/>
  <c r="G52" i="37"/>
  <c r="H52" i="37" s="1"/>
  <c r="H51" i="37"/>
  <c r="G51" i="37"/>
  <c r="G50" i="37"/>
  <c r="H50" i="37" s="1"/>
  <c r="H49" i="37"/>
  <c r="G49" i="37"/>
  <c r="G48" i="37"/>
  <c r="H48" i="37" s="1"/>
  <c r="H47" i="37"/>
  <c r="G47" i="37"/>
  <c r="G46" i="37"/>
  <c r="H46" i="37" s="1"/>
  <c r="H45" i="37"/>
  <c r="G45" i="37"/>
  <c r="G44" i="37"/>
  <c r="H44" i="37" s="1"/>
  <c r="H43" i="37"/>
  <c r="G43" i="37"/>
  <c r="G42" i="37"/>
  <c r="H42" i="37" s="1"/>
  <c r="H41" i="37"/>
  <c r="G41" i="37"/>
  <c r="G40" i="37"/>
  <c r="H40" i="37" s="1"/>
  <c r="H39" i="37"/>
  <c r="G39" i="37"/>
  <c r="G38" i="37"/>
  <c r="H38" i="37" s="1"/>
  <c r="H37" i="37"/>
  <c r="G37" i="37"/>
  <c r="G33" i="37"/>
  <c r="H33" i="37" s="1"/>
  <c r="F33" i="37"/>
  <c r="D33" i="37"/>
  <c r="G32" i="37"/>
  <c r="H32" i="37" s="1"/>
  <c r="H31" i="37"/>
  <c r="G31" i="37"/>
  <c r="G30" i="37"/>
  <c r="H30" i="37" s="1"/>
  <c r="H29" i="37"/>
  <c r="G29" i="37"/>
  <c r="G28" i="37"/>
  <c r="H28" i="37" s="1"/>
  <c r="H27" i="37"/>
  <c r="G27" i="37"/>
  <c r="G26" i="37"/>
  <c r="H26" i="37" s="1"/>
  <c r="H25" i="37"/>
  <c r="G25" i="37"/>
  <c r="G24" i="37"/>
  <c r="H24" i="37" s="1"/>
  <c r="H23" i="37"/>
  <c r="G23" i="37"/>
  <c r="G22" i="37"/>
  <c r="H22" i="37" s="1"/>
  <c r="H21" i="37"/>
  <c r="G21" i="37"/>
  <c r="G20" i="37"/>
  <c r="H20" i="37" s="1"/>
  <c r="H19" i="37"/>
  <c r="G19" i="37"/>
  <c r="G18" i="37"/>
  <c r="H18" i="37" s="1"/>
  <c r="H17" i="37"/>
  <c r="G17" i="37"/>
  <c r="G16" i="37"/>
  <c r="H16" i="37" s="1"/>
  <c r="H15" i="37"/>
  <c r="G15" i="37"/>
  <c r="G14" i="37"/>
  <c r="H14" i="37" s="1"/>
  <c r="H13" i="37"/>
  <c r="G13" i="37"/>
  <c r="G12" i="37"/>
  <c r="H12" i="37" s="1"/>
  <c r="H11" i="37"/>
  <c r="G11" i="37"/>
  <c r="G10" i="37"/>
  <c r="H10" i="37" s="1"/>
  <c r="H9" i="37"/>
  <c r="G9" i="37"/>
  <c r="G8" i="37"/>
  <c r="H8" i="37" s="1"/>
  <c r="F111" i="53"/>
  <c r="E110" i="53"/>
  <c r="D110" i="53"/>
  <c r="F109" i="53"/>
  <c r="F108" i="53"/>
  <c r="G108" i="53" s="1"/>
  <c r="F107" i="53"/>
  <c r="E107" i="53"/>
  <c r="D107" i="53"/>
  <c r="F106" i="53"/>
  <c r="E105" i="53"/>
  <c r="F104" i="53"/>
  <c r="E104" i="53"/>
  <c r="D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E81" i="53"/>
  <c r="D81" i="53"/>
  <c r="D105" i="53" s="1"/>
  <c r="F105" i="53" s="1"/>
  <c r="F80" i="53"/>
  <c r="F79" i="53"/>
  <c r="F78" i="53"/>
  <c r="F77" i="53"/>
  <c r="F76" i="53"/>
  <c r="F75" i="53"/>
  <c r="E75" i="53"/>
  <c r="D75" i="53"/>
  <c r="F74" i="53"/>
  <c r="F73" i="53"/>
  <c r="F72" i="53"/>
  <c r="E70" i="53"/>
  <c r="D70" i="53"/>
  <c r="F69" i="53"/>
  <c r="F68" i="53"/>
  <c r="F67" i="53"/>
  <c r="F66" i="53"/>
  <c r="F65" i="53"/>
  <c r="F64" i="53"/>
  <c r="F63" i="53"/>
  <c r="F62" i="53"/>
  <c r="E62" i="53"/>
  <c r="D62" i="53"/>
  <c r="F61" i="53"/>
  <c r="F60" i="53"/>
  <c r="F59" i="53"/>
  <c r="F58" i="53"/>
  <c r="G58" i="53" s="1"/>
  <c r="E58" i="53"/>
  <c r="E71" i="53" s="1"/>
  <c r="E112" i="53" s="1"/>
  <c r="D58" i="53"/>
  <c r="D71" i="53" s="1"/>
  <c r="F57" i="53"/>
  <c r="F56" i="53"/>
  <c r="G55" i="53"/>
  <c r="F55" i="53"/>
  <c r="F54" i="53"/>
  <c r="G53" i="53"/>
  <c r="F53" i="53"/>
  <c r="G52" i="53"/>
  <c r="F52" i="53"/>
  <c r="F47" i="53"/>
  <c r="E47" i="53"/>
  <c r="D47" i="53"/>
  <c r="F46" i="53"/>
  <c r="F45" i="53"/>
  <c r="E44" i="53"/>
  <c r="D44" i="53"/>
  <c r="F44" i="53" s="1"/>
  <c r="G44" i="53" s="1"/>
  <c r="F43" i="53"/>
  <c r="F42" i="53"/>
  <c r="F40" i="53"/>
  <c r="E39" i="53"/>
  <c r="F39" i="53" s="1"/>
  <c r="G39" i="53" s="1"/>
  <c r="D39" i="53"/>
  <c r="F38" i="53"/>
  <c r="F37" i="53"/>
  <c r="G37" i="53" s="1"/>
  <c r="E36" i="53"/>
  <c r="F36" i="53" s="1"/>
  <c r="D36" i="53"/>
  <c r="F35" i="53"/>
  <c r="F34" i="53"/>
  <c r="E33" i="53"/>
  <c r="F33" i="53" s="1"/>
  <c r="D33" i="53"/>
  <c r="F32" i="53"/>
  <c r="F31" i="53"/>
  <c r="F30" i="53"/>
  <c r="E30" i="53"/>
  <c r="D30" i="53"/>
  <c r="F29" i="53"/>
  <c r="F28" i="53"/>
  <c r="E27" i="53"/>
  <c r="D27" i="53"/>
  <c r="F27" i="53" s="1"/>
  <c r="F26" i="53"/>
  <c r="F25" i="53"/>
  <c r="F24" i="53"/>
  <c r="F23" i="53"/>
  <c r="E22" i="53"/>
  <c r="D22" i="53"/>
  <c r="D48" i="53" s="1"/>
  <c r="F21" i="53"/>
  <c r="G21" i="53" s="1"/>
  <c r="F20" i="53"/>
  <c r="F19" i="53"/>
  <c r="F18" i="53"/>
  <c r="F17" i="53"/>
  <c r="F16" i="53"/>
  <c r="F15" i="53"/>
  <c r="F14" i="53"/>
  <c r="E13" i="53"/>
  <c r="D13" i="53"/>
  <c r="F13" i="53" s="1"/>
  <c r="F12" i="53"/>
  <c r="F11" i="53"/>
  <c r="F10" i="53"/>
  <c r="F9" i="53"/>
  <c r="F8" i="53"/>
  <c r="G111" i="52"/>
  <c r="F111" i="52"/>
  <c r="F110" i="52"/>
  <c r="G110" i="52" s="1"/>
  <c r="E110" i="52"/>
  <c r="D110" i="52"/>
  <c r="F109" i="52"/>
  <c r="F108" i="52"/>
  <c r="G108" i="52" s="1"/>
  <c r="E107" i="52"/>
  <c r="D107" i="52"/>
  <c r="F106" i="52"/>
  <c r="D105" i="52"/>
  <c r="F104" i="52"/>
  <c r="G104" i="52" s="1"/>
  <c r="E104" i="52"/>
  <c r="D104" i="52"/>
  <c r="F103" i="52"/>
  <c r="F102" i="52"/>
  <c r="F101" i="52"/>
  <c r="F100" i="52"/>
  <c r="F99" i="52"/>
  <c r="F98" i="52"/>
  <c r="F97" i="52"/>
  <c r="F96" i="52"/>
  <c r="F95" i="52"/>
  <c r="F94" i="52"/>
  <c r="F93" i="52"/>
  <c r="F92" i="52"/>
  <c r="F91" i="52"/>
  <c r="F90" i="52"/>
  <c r="G89" i="52"/>
  <c r="F89" i="52"/>
  <c r="F88" i="52"/>
  <c r="F87" i="52"/>
  <c r="F86" i="52"/>
  <c r="F85" i="52"/>
  <c r="F84" i="52"/>
  <c r="F83" i="52"/>
  <c r="F82" i="52"/>
  <c r="E81" i="52"/>
  <c r="F81" i="52" s="1"/>
  <c r="D81" i="52"/>
  <c r="F80" i="52"/>
  <c r="F79" i="52"/>
  <c r="F78" i="52"/>
  <c r="F77" i="52"/>
  <c r="F76" i="52"/>
  <c r="F75" i="52"/>
  <c r="G75" i="52" s="1"/>
  <c r="E75" i="52"/>
  <c r="D75" i="52"/>
  <c r="G74" i="52"/>
  <c r="F74" i="52"/>
  <c r="F73" i="52"/>
  <c r="F72" i="52"/>
  <c r="G72" i="52" s="1"/>
  <c r="F70" i="52"/>
  <c r="G70" i="52" s="1"/>
  <c r="E70" i="52"/>
  <c r="D70" i="52"/>
  <c r="F69" i="52"/>
  <c r="F68" i="52"/>
  <c r="F67" i="52"/>
  <c r="G66" i="52"/>
  <c r="F66" i="52"/>
  <c r="G65" i="52"/>
  <c r="F65" i="52"/>
  <c r="F64" i="52"/>
  <c r="G64" i="52" s="1"/>
  <c r="F63" i="52"/>
  <c r="E62" i="52"/>
  <c r="F62" i="52" s="1"/>
  <c r="D62" i="52"/>
  <c r="F61" i="52"/>
  <c r="F60" i="52"/>
  <c r="F59" i="52"/>
  <c r="E58" i="52"/>
  <c r="F58" i="52" s="1"/>
  <c r="G58" i="52" s="1"/>
  <c r="D58" i="52"/>
  <c r="D71" i="52" s="1"/>
  <c r="D112" i="52" s="1"/>
  <c r="F57" i="52"/>
  <c r="G56" i="52"/>
  <c r="F56" i="52"/>
  <c r="F55" i="52"/>
  <c r="G55" i="52" s="1"/>
  <c r="F54" i="52"/>
  <c r="F53" i="52"/>
  <c r="G53" i="52" s="1"/>
  <c r="F52" i="52"/>
  <c r="G52" i="52" s="1"/>
  <c r="E47" i="52"/>
  <c r="F47" i="52" s="1"/>
  <c r="D47" i="52"/>
  <c r="F46" i="52"/>
  <c r="F45" i="52"/>
  <c r="F44" i="52"/>
  <c r="G44" i="52" s="1"/>
  <c r="E44" i="52"/>
  <c r="D44" i="52"/>
  <c r="F43" i="52"/>
  <c r="F42" i="52"/>
  <c r="G41" i="52"/>
  <c r="F41" i="52"/>
  <c r="F40" i="52"/>
  <c r="E39" i="52"/>
  <c r="D39" i="52"/>
  <c r="F39" i="52" s="1"/>
  <c r="G39" i="52" s="1"/>
  <c r="F38" i="52"/>
  <c r="G37" i="52"/>
  <c r="F37" i="52"/>
  <c r="E36" i="52"/>
  <c r="F36" i="52" s="1"/>
  <c r="D36" i="52"/>
  <c r="F35" i="52"/>
  <c r="F34" i="52"/>
  <c r="E33" i="52"/>
  <c r="F33" i="52" s="1"/>
  <c r="D33" i="52"/>
  <c r="F32" i="52"/>
  <c r="F31" i="52"/>
  <c r="E30" i="52"/>
  <c r="D30" i="52"/>
  <c r="F30" i="52" s="1"/>
  <c r="F29" i="52"/>
  <c r="F28" i="52"/>
  <c r="E27" i="52"/>
  <c r="F27" i="52" s="1"/>
  <c r="D27" i="52"/>
  <c r="F26" i="52"/>
  <c r="F25" i="52"/>
  <c r="F24" i="52"/>
  <c r="F23" i="52"/>
  <c r="E22" i="52"/>
  <c r="F22" i="52" s="1"/>
  <c r="G22" i="52" s="1"/>
  <c r="D22" i="52"/>
  <c r="D48" i="52" s="1"/>
  <c r="G21" i="52"/>
  <c r="F21" i="52"/>
  <c r="F20" i="52"/>
  <c r="F19" i="52"/>
  <c r="F18" i="52"/>
  <c r="F17" i="52"/>
  <c r="F16" i="52"/>
  <c r="F15" i="52"/>
  <c r="F14" i="52"/>
  <c r="E13" i="52"/>
  <c r="F13" i="52" s="1"/>
  <c r="D13" i="52"/>
  <c r="F12" i="52"/>
  <c r="F11" i="52"/>
  <c r="F10" i="52"/>
  <c r="F9" i="52"/>
  <c r="F8" i="52"/>
  <c r="F111" i="54"/>
  <c r="F110" i="54"/>
  <c r="G110" i="54" s="1"/>
  <c r="E110" i="54"/>
  <c r="D110" i="54"/>
  <c r="G109" i="54"/>
  <c r="F109" i="54"/>
  <c r="G108" i="54"/>
  <c r="F108" i="54"/>
  <c r="E107" i="54"/>
  <c r="F107" i="54" s="1"/>
  <c r="D107" i="54"/>
  <c r="F106" i="54"/>
  <c r="E105" i="54"/>
  <c r="F104" i="54"/>
  <c r="G104" i="54" s="1"/>
  <c r="E104" i="54"/>
  <c r="D104" i="54"/>
  <c r="F103" i="54"/>
  <c r="F102" i="54"/>
  <c r="F101" i="54"/>
  <c r="F100" i="54"/>
  <c r="F99" i="54"/>
  <c r="F98" i="54"/>
  <c r="F97" i="54"/>
  <c r="F96" i="54"/>
  <c r="G95" i="54"/>
  <c r="F95" i="54"/>
  <c r="F94" i="54"/>
  <c r="F93" i="54"/>
  <c r="F92" i="54"/>
  <c r="F91" i="54"/>
  <c r="F90" i="54"/>
  <c r="F89" i="54"/>
  <c r="F88" i="54"/>
  <c r="F87" i="54"/>
  <c r="F86" i="54"/>
  <c r="F85" i="54"/>
  <c r="F84" i="54"/>
  <c r="F83" i="54"/>
  <c r="F82" i="54"/>
  <c r="E81" i="54"/>
  <c r="F81" i="54" s="1"/>
  <c r="D81" i="54"/>
  <c r="D105" i="54" s="1"/>
  <c r="D112" i="54" s="1"/>
  <c r="F80" i="54"/>
  <c r="F79" i="54"/>
  <c r="F78" i="54"/>
  <c r="F77" i="54"/>
  <c r="F76" i="54"/>
  <c r="E75" i="54"/>
  <c r="D75" i="54"/>
  <c r="F75" i="54" s="1"/>
  <c r="G75" i="54" s="1"/>
  <c r="F74" i="54"/>
  <c r="F73" i="54"/>
  <c r="G72" i="54"/>
  <c r="F72" i="54"/>
  <c r="D71" i="54"/>
  <c r="E70" i="54"/>
  <c r="F70" i="54" s="1"/>
  <c r="G70" i="54" s="1"/>
  <c r="D70" i="54"/>
  <c r="F69" i="54"/>
  <c r="F68" i="54"/>
  <c r="F67" i="54"/>
  <c r="G67" i="54" s="1"/>
  <c r="F66" i="54"/>
  <c r="G66" i="54" s="1"/>
  <c r="G65" i="54"/>
  <c r="F65" i="54"/>
  <c r="F64" i="54"/>
  <c r="G64" i="54" s="1"/>
  <c r="F63" i="54"/>
  <c r="G63" i="54" s="1"/>
  <c r="E62" i="54"/>
  <c r="F62" i="54" s="1"/>
  <c r="G62" i="54" s="1"/>
  <c r="D62" i="54"/>
  <c r="F61" i="54"/>
  <c r="G61" i="54" s="1"/>
  <c r="F60" i="54"/>
  <c r="G60" i="54" s="1"/>
  <c r="F59" i="54"/>
  <c r="G59" i="54" s="1"/>
  <c r="E58" i="54"/>
  <c r="E71" i="54" s="1"/>
  <c r="D58" i="54"/>
  <c r="F58" i="54" s="1"/>
  <c r="G58" i="54" s="1"/>
  <c r="F57" i="54"/>
  <c r="G57" i="54" s="1"/>
  <c r="F56" i="54"/>
  <c r="G56" i="54" s="1"/>
  <c r="G55" i="54"/>
  <c r="F55" i="54"/>
  <c r="F54" i="54"/>
  <c r="G53" i="54"/>
  <c r="F53" i="54"/>
  <c r="G52" i="54"/>
  <c r="F52" i="54"/>
  <c r="E47" i="54"/>
  <c r="D47" i="54"/>
  <c r="F47" i="54" s="1"/>
  <c r="F46" i="54"/>
  <c r="F45" i="54"/>
  <c r="E44" i="54"/>
  <c r="D44" i="54"/>
  <c r="F44" i="54" s="1"/>
  <c r="G44" i="54" s="1"/>
  <c r="F43" i="54"/>
  <c r="F42" i="54"/>
  <c r="F41" i="54"/>
  <c r="G41" i="54" s="1"/>
  <c r="F40" i="54"/>
  <c r="E39" i="54"/>
  <c r="F39" i="54" s="1"/>
  <c r="G39" i="54" s="1"/>
  <c r="D39" i="54"/>
  <c r="G38" i="54"/>
  <c r="F38" i="54"/>
  <c r="F37" i="54"/>
  <c r="G37" i="54" s="1"/>
  <c r="E36" i="54"/>
  <c r="D36" i="54"/>
  <c r="F36" i="54" s="1"/>
  <c r="F35" i="54"/>
  <c r="F34" i="54"/>
  <c r="E33" i="54"/>
  <c r="F33" i="54" s="1"/>
  <c r="D33" i="54"/>
  <c r="F32" i="54"/>
  <c r="F31" i="54"/>
  <c r="E30" i="54"/>
  <c r="F30" i="54" s="1"/>
  <c r="G30" i="54" s="1"/>
  <c r="D30" i="54"/>
  <c r="F29" i="54"/>
  <c r="G28" i="54"/>
  <c r="F28" i="54"/>
  <c r="E27" i="54"/>
  <c r="D27" i="54"/>
  <c r="F27" i="54" s="1"/>
  <c r="G27" i="54" s="1"/>
  <c r="F26" i="54"/>
  <c r="G26" i="54" s="1"/>
  <c r="G25" i="54"/>
  <c r="F25" i="54"/>
  <c r="F24" i="54"/>
  <c r="G24" i="54" s="1"/>
  <c r="F23" i="54"/>
  <c r="F22" i="54"/>
  <c r="E22" i="54"/>
  <c r="D22" i="54"/>
  <c r="F21" i="54"/>
  <c r="F20" i="54"/>
  <c r="F19" i="54"/>
  <c r="F18" i="54"/>
  <c r="F17" i="54"/>
  <c r="F16" i="54"/>
  <c r="F15" i="54"/>
  <c r="F14" i="54"/>
  <c r="F13" i="54"/>
  <c r="E13" i="54"/>
  <c r="D13" i="54"/>
  <c r="F12" i="54"/>
  <c r="F11" i="54"/>
  <c r="F10" i="54"/>
  <c r="F9" i="54"/>
  <c r="F8" i="54"/>
  <c r="F111" i="51"/>
  <c r="E110" i="51"/>
  <c r="D110" i="51"/>
  <c r="F110" i="51" s="1"/>
  <c r="G110" i="51" s="1"/>
  <c r="F109" i="51"/>
  <c r="G109" i="51" s="1"/>
  <c r="F108" i="51"/>
  <c r="E107" i="51"/>
  <c r="F107" i="51" s="1"/>
  <c r="D107" i="51"/>
  <c r="F106" i="51"/>
  <c r="D105" i="51"/>
  <c r="F104" i="51"/>
  <c r="G104" i="51" s="1"/>
  <c r="E104" i="51"/>
  <c r="D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G88" i="51" s="1"/>
  <c r="F87" i="51"/>
  <c r="F86" i="51"/>
  <c r="F85" i="51"/>
  <c r="F84" i="51"/>
  <c r="F83" i="51"/>
  <c r="F82" i="51"/>
  <c r="E81" i="51"/>
  <c r="F81" i="51" s="1"/>
  <c r="D81" i="51"/>
  <c r="F80" i="51"/>
  <c r="F79" i="51"/>
  <c r="F78" i="51"/>
  <c r="F77" i="51"/>
  <c r="F76" i="51"/>
  <c r="E75" i="51"/>
  <c r="F75" i="51" s="1"/>
  <c r="D75" i="51"/>
  <c r="F74" i="51"/>
  <c r="F73" i="51"/>
  <c r="F72" i="51"/>
  <c r="E70" i="51"/>
  <c r="F70" i="51" s="1"/>
  <c r="G70" i="51" s="1"/>
  <c r="D70" i="51"/>
  <c r="F69" i="51"/>
  <c r="F68" i="51"/>
  <c r="F67" i="51"/>
  <c r="G66" i="51"/>
  <c r="F66" i="51"/>
  <c r="F65" i="51"/>
  <c r="G65" i="51" s="1"/>
  <c r="F64" i="51"/>
  <c r="G64" i="51" s="1"/>
  <c r="F63" i="51"/>
  <c r="E62" i="51"/>
  <c r="F62" i="51" s="1"/>
  <c r="D62" i="51"/>
  <c r="F61" i="51"/>
  <c r="F60" i="51"/>
  <c r="F59" i="51"/>
  <c r="G58" i="51"/>
  <c r="E58" i="51"/>
  <c r="F58" i="51" s="1"/>
  <c r="D58" i="51"/>
  <c r="D71" i="51" s="1"/>
  <c r="D112" i="51" s="1"/>
  <c r="F57" i="51"/>
  <c r="F56" i="51"/>
  <c r="G55" i="51"/>
  <c r="F55" i="51"/>
  <c r="F54" i="51"/>
  <c r="F53" i="51"/>
  <c r="G53" i="51" s="1"/>
  <c r="G52" i="51"/>
  <c r="F52" i="51"/>
  <c r="D48" i="51"/>
  <c r="E47" i="51"/>
  <c r="F47" i="51" s="1"/>
  <c r="D47" i="51"/>
  <c r="F46" i="51"/>
  <c r="F45" i="51"/>
  <c r="E44" i="51"/>
  <c r="F44" i="51" s="1"/>
  <c r="G44" i="51" s="1"/>
  <c r="D44" i="51"/>
  <c r="F43" i="51"/>
  <c r="G43" i="51" s="1"/>
  <c r="F42" i="51"/>
  <c r="G42" i="51" s="1"/>
  <c r="G41" i="51"/>
  <c r="F41" i="51"/>
  <c r="F40" i="51"/>
  <c r="E39" i="51"/>
  <c r="F39" i="51" s="1"/>
  <c r="G39" i="51" s="1"/>
  <c r="D39" i="51"/>
  <c r="F38" i="51"/>
  <c r="G37" i="51"/>
  <c r="F37" i="51"/>
  <c r="F36" i="51"/>
  <c r="E36" i="51"/>
  <c r="D36" i="51"/>
  <c r="F35" i="51"/>
  <c r="F34" i="51"/>
  <c r="E33" i="51"/>
  <c r="F33" i="51" s="1"/>
  <c r="D33" i="51"/>
  <c r="F32" i="51"/>
  <c r="F31" i="51"/>
  <c r="E30" i="51"/>
  <c r="F30" i="51" s="1"/>
  <c r="D30" i="51"/>
  <c r="F29" i="51"/>
  <c r="F28" i="51"/>
  <c r="F27" i="51"/>
  <c r="G27" i="51" s="1"/>
  <c r="E27" i="51"/>
  <c r="D27" i="51"/>
  <c r="F26" i="51"/>
  <c r="F25" i="51"/>
  <c r="F24" i="51"/>
  <c r="G24" i="51" s="1"/>
  <c r="F23" i="51"/>
  <c r="F22" i="51"/>
  <c r="E22" i="51"/>
  <c r="D22" i="51"/>
  <c r="F21" i="51"/>
  <c r="F20" i="51"/>
  <c r="F19" i="51"/>
  <c r="F18" i="51"/>
  <c r="F17" i="51"/>
  <c r="F16" i="51"/>
  <c r="F15" i="51"/>
  <c r="F14" i="51"/>
  <c r="F13" i="51"/>
  <c r="E13" i="51"/>
  <c r="D13" i="51"/>
  <c r="F12" i="51"/>
  <c r="F11" i="51"/>
  <c r="F10" i="51"/>
  <c r="F9" i="51"/>
  <c r="F8" i="51"/>
  <c r="F111" i="50"/>
  <c r="G110" i="50"/>
  <c r="E110" i="50"/>
  <c r="F110" i="50" s="1"/>
  <c r="D110" i="50"/>
  <c r="F109" i="50"/>
  <c r="G109" i="50" s="1"/>
  <c r="G108" i="50"/>
  <c r="F108" i="50"/>
  <c r="F107" i="50"/>
  <c r="E107" i="50"/>
  <c r="D107" i="50"/>
  <c r="F106" i="50"/>
  <c r="E105" i="50"/>
  <c r="E104" i="50"/>
  <c r="F104" i="50" s="1"/>
  <c r="G104" i="50" s="1"/>
  <c r="D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G87" i="50" s="1"/>
  <c r="F86" i="50"/>
  <c r="F85" i="50"/>
  <c r="F84" i="50"/>
  <c r="F83" i="50"/>
  <c r="F82" i="50"/>
  <c r="F81" i="50"/>
  <c r="E81" i="50"/>
  <c r="D81" i="50"/>
  <c r="D105" i="50" s="1"/>
  <c r="F80" i="50"/>
  <c r="F79" i="50"/>
  <c r="F78" i="50"/>
  <c r="F77" i="50"/>
  <c r="F76" i="50"/>
  <c r="E75" i="50"/>
  <c r="F75" i="50" s="1"/>
  <c r="G75" i="50" s="1"/>
  <c r="D75" i="50"/>
  <c r="F74" i="50"/>
  <c r="F73" i="50"/>
  <c r="F72" i="50"/>
  <c r="G72" i="50" s="1"/>
  <c r="F70" i="50"/>
  <c r="G70" i="50" s="1"/>
  <c r="E70" i="50"/>
  <c r="D70" i="50"/>
  <c r="F69" i="50"/>
  <c r="F68" i="50"/>
  <c r="G68" i="50" s="1"/>
  <c r="G67" i="50"/>
  <c r="F67" i="50"/>
  <c r="G66" i="50"/>
  <c r="F66" i="50"/>
  <c r="F65" i="50"/>
  <c r="G65" i="50" s="1"/>
  <c r="F64" i="50"/>
  <c r="G64" i="50" s="1"/>
  <c r="F63" i="50"/>
  <c r="E62" i="50"/>
  <c r="F62" i="50" s="1"/>
  <c r="D62" i="50"/>
  <c r="F61" i="50"/>
  <c r="F60" i="50"/>
  <c r="F59" i="50"/>
  <c r="E58" i="50"/>
  <c r="D58" i="50"/>
  <c r="F57" i="50"/>
  <c r="G57" i="50" s="1"/>
  <c r="G56" i="50"/>
  <c r="F56" i="50"/>
  <c r="F55" i="50"/>
  <c r="G55" i="50" s="1"/>
  <c r="F54" i="50"/>
  <c r="G53" i="50"/>
  <c r="F53" i="50"/>
  <c r="F52" i="50"/>
  <c r="G52" i="50" s="1"/>
  <c r="F47" i="50"/>
  <c r="E47" i="50"/>
  <c r="D47" i="50"/>
  <c r="F46" i="50"/>
  <c r="F45" i="50"/>
  <c r="E44" i="50"/>
  <c r="D44" i="50"/>
  <c r="F44" i="50" s="1"/>
  <c r="G44" i="50" s="1"/>
  <c r="F43" i="50"/>
  <c r="G43" i="50" s="1"/>
  <c r="F42" i="50"/>
  <c r="G41" i="50"/>
  <c r="F40" i="50"/>
  <c r="E39" i="50"/>
  <c r="F39" i="50" s="1"/>
  <c r="G39" i="50" s="1"/>
  <c r="D39" i="50"/>
  <c r="F38" i="50"/>
  <c r="G38" i="50" s="1"/>
  <c r="F37" i="50"/>
  <c r="E36" i="50"/>
  <c r="F36" i="50" s="1"/>
  <c r="D36" i="50"/>
  <c r="F35" i="50"/>
  <c r="F34" i="50"/>
  <c r="E33" i="50"/>
  <c r="F33" i="50" s="1"/>
  <c r="D33" i="50"/>
  <c r="F32" i="50"/>
  <c r="F31" i="50"/>
  <c r="F30" i="50"/>
  <c r="G30" i="50" s="1"/>
  <c r="E30" i="50"/>
  <c r="D30" i="50"/>
  <c r="G29" i="50"/>
  <c r="F29" i="50"/>
  <c r="F28" i="50"/>
  <c r="G28" i="50" s="1"/>
  <c r="F27" i="50"/>
  <c r="G27" i="50" s="1"/>
  <c r="E27" i="50"/>
  <c r="D27" i="50"/>
  <c r="F26" i="50"/>
  <c r="G25" i="50"/>
  <c r="F25" i="50"/>
  <c r="G24" i="50"/>
  <c r="F24" i="50"/>
  <c r="F23" i="50"/>
  <c r="E22" i="50"/>
  <c r="D22" i="50"/>
  <c r="F22" i="50" s="1"/>
  <c r="F21" i="50"/>
  <c r="F20" i="50"/>
  <c r="F19" i="50"/>
  <c r="F18" i="50"/>
  <c r="F17" i="50"/>
  <c r="F16" i="50"/>
  <c r="F15" i="50"/>
  <c r="F14" i="50"/>
  <c r="E13" i="50"/>
  <c r="D13" i="50"/>
  <c r="F13" i="50" s="1"/>
  <c r="F12" i="50"/>
  <c r="F11" i="50"/>
  <c r="F10" i="50"/>
  <c r="F9" i="50"/>
  <c r="F8" i="50"/>
  <c r="G111" i="49"/>
  <c r="F111" i="49"/>
  <c r="F110" i="49"/>
  <c r="G110" i="49" s="1"/>
  <c r="E110" i="49"/>
  <c r="D110" i="49"/>
  <c r="G109" i="49"/>
  <c r="F109" i="49"/>
  <c r="F108" i="49"/>
  <c r="E107" i="49"/>
  <c r="D107" i="49"/>
  <c r="F107" i="49" s="1"/>
  <c r="F106" i="49"/>
  <c r="D105" i="49"/>
  <c r="E104" i="49"/>
  <c r="F104" i="49" s="1"/>
  <c r="G104" i="49" s="1"/>
  <c r="D104" i="49"/>
  <c r="F103" i="49"/>
  <c r="F102" i="49"/>
  <c r="F101" i="49"/>
  <c r="F100" i="49"/>
  <c r="F99" i="49"/>
  <c r="F98" i="49"/>
  <c r="F97" i="49"/>
  <c r="F96" i="49"/>
  <c r="F95" i="49"/>
  <c r="F94" i="49"/>
  <c r="F93" i="49"/>
  <c r="F92" i="49"/>
  <c r="F91" i="49"/>
  <c r="F90" i="49"/>
  <c r="F89" i="49"/>
  <c r="F88" i="49"/>
  <c r="F87" i="49"/>
  <c r="G86" i="49"/>
  <c r="F86" i="49"/>
  <c r="F85" i="49"/>
  <c r="F84" i="49"/>
  <c r="F83" i="49"/>
  <c r="F82" i="49"/>
  <c r="E81" i="49"/>
  <c r="E105" i="49" s="1"/>
  <c r="F105" i="49" s="1"/>
  <c r="G105" i="49" s="1"/>
  <c r="D81" i="49"/>
  <c r="F81" i="49" s="1"/>
  <c r="F80" i="49"/>
  <c r="F79" i="49"/>
  <c r="F78" i="49"/>
  <c r="F77" i="49"/>
  <c r="F76" i="49"/>
  <c r="E75" i="49"/>
  <c r="D75" i="49"/>
  <c r="F75" i="49" s="1"/>
  <c r="F74" i="49"/>
  <c r="F73" i="49"/>
  <c r="F72" i="49"/>
  <c r="G70" i="49"/>
  <c r="F70" i="49"/>
  <c r="G69" i="49"/>
  <c r="F69" i="49"/>
  <c r="F68" i="49"/>
  <c r="G67" i="49"/>
  <c r="F67" i="49"/>
  <c r="F66" i="49"/>
  <c r="G66" i="49" s="1"/>
  <c r="F65" i="49"/>
  <c r="G65" i="49" s="1"/>
  <c r="G64" i="49"/>
  <c r="F64" i="49"/>
  <c r="G63" i="49"/>
  <c r="F63" i="49"/>
  <c r="E62" i="49"/>
  <c r="F62" i="49" s="1"/>
  <c r="D62" i="49"/>
  <c r="F61" i="49"/>
  <c r="F60" i="49"/>
  <c r="F59" i="49"/>
  <c r="E58" i="49"/>
  <c r="E71" i="49" s="1"/>
  <c r="D58" i="49"/>
  <c r="D71" i="49" s="1"/>
  <c r="D112" i="49" s="1"/>
  <c r="F57" i="49"/>
  <c r="G57" i="49" s="1"/>
  <c r="G56" i="49"/>
  <c r="F56" i="49"/>
  <c r="G55" i="49"/>
  <c r="F55" i="49"/>
  <c r="F54" i="49"/>
  <c r="G53" i="49"/>
  <c r="F53" i="49"/>
  <c r="G52" i="49"/>
  <c r="F52" i="49"/>
  <c r="E47" i="49"/>
  <c r="F47" i="49" s="1"/>
  <c r="G47" i="49" s="1"/>
  <c r="D47" i="49"/>
  <c r="F46" i="49"/>
  <c r="G46" i="49" s="1"/>
  <c r="F45" i="49"/>
  <c r="G45" i="49" s="1"/>
  <c r="E44" i="49"/>
  <c r="F44" i="49" s="1"/>
  <c r="G44" i="49" s="1"/>
  <c r="D44" i="49"/>
  <c r="F43" i="49"/>
  <c r="F42" i="49"/>
  <c r="F41" i="49"/>
  <c r="G41" i="49" s="1"/>
  <c r="F40" i="49"/>
  <c r="F39" i="49"/>
  <c r="G39" i="49" s="1"/>
  <c r="E39" i="49"/>
  <c r="D39" i="49"/>
  <c r="F38" i="49"/>
  <c r="F37" i="49"/>
  <c r="G37" i="49" s="1"/>
  <c r="E36" i="49"/>
  <c r="D36" i="49"/>
  <c r="F36" i="49" s="1"/>
  <c r="F35" i="49"/>
  <c r="F34" i="49"/>
  <c r="F33" i="49"/>
  <c r="E33" i="49"/>
  <c r="D33" i="49"/>
  <c r="F32" i="49"/>
  <c r="F31" i="49"/>
  <c r="E30" i="49"/>
  <c r="D30" i="49"/>
  <c r="F30" i="49" s="1"/>
  <c r="G30" i="49" s="1"/>
  <c r="F29" i="49"/>
  <c r="F28" i="49"/>
  <c r="G28" i="49" s="1"/>
  <c r="F27" i="49"/>
  <c r="G27" i="49" s="1"/>
  <c r="E27" i="49"/>
  <c r="D27" i="49"/>
  <c r="F26" i="49"/>
  <c r="F25" i="49"/>
  <c r="F24" i="49"/>
  <c r="G24" i="49" s="1"/>
  <c r="F23" i="49"/>
  <c r="F22" i="49"/>
  <c r="E22" i="49"/>
  <c r="E48" i="49" s="1"/>
  <c r="D22" i="49"/>
  <c r="D48" i="49" s="1"/>
  <c r="F21" i="49"/>
  <c r="F20" i="49"/>
  <c r="F19" i="49"/>
  <c r="F18" i="49"/>
  <c r="F17" i="49"/>
  <c r="F16" i="49"/>
  <c r="F15" i="49"/>
  <c r="F14" i="49"/>
  <c r="F13" i="49"/>
  <c r="E13" i="49"/>
  <c r="D13" i="49"/>
  <c r="F12" i="49"/>
  <c r="F11" i="49"/>
  <c r="F10" i="49"/>
  <c r="F9" i="49"/>
  <c r="F8" i="49"/>
  <c r="F111" i="10"/>
  <c r="G111" i="10" s="1"/>
  <c r="E111" i="10"/>
  <c r="D111" i="10"/>
  <c r="G110" i="10"/>
  <c r="F110" i="10"/>
  <c r="F109" i="10"/>
  <c r="G109" i="10" s="1"/>
  <c r="F108" i="10"/>
  <c r="G108" i="10" s="1"/>
  <c r="E108" i="10"/>
  <c r="D108" i="10"/>
  <c r="G107" i="10"/>
  <c r="F107" i="10"/>
  <c r="D106" i="10"/>
  <c r="E105" i="10"/>
  <c r="F105" i="10" s="1"/>
  <c r="G105" i="10" s="1"/>
  <c r="D105" i="10"/>
  <c r="F85" i="10"/>
  <c r="G85" i="10" s="1"/>
  <c r="F84" i="10"/>
  <c r="G84" i="10" s="1"/>
  <c r="F83" i="10"/>
  <c r="G83" i="10" s="1"/>
  <c r="E76" i="10"/>
  <c r="D76" i="10"/>
  <c r="F76" i="10" s="1"/>
  <c r="G76" i="10" s="1"/>
  <c r="F75" i="10"/>
  <c r="G75" i="10" s="1"/>
  <c r="F73" i="10"/>
  <c r="G73" i="10" s="1"/>
  <c r="D72" i="10"/>
  <c r="F71" i="10"/>
  <c r="G71" i="10" s="1"/>
  <c r="E71" i="10"/>
  <c r="D71" i="10"/>
  <c r="G70" i="10"/>
  <c r="F70" i="10"/>
  <c r="F68" i="10"/>
  <c r="G68" i="10" s="1"/>
  <c r="F67" i="10"/>
  <c r="G67" i="10" s="1"/>
  <c r="F66" i="10"/>
  <c r="G66" i="10" s="1"/>
  <c r="G65" i="10"/>
  <c r="F65" i="10"/>
  <c r="F64" i="10"/>
  <c r="G64" i="10" s="1"/>
  <c r="F63" i="10"/>
  <c r="G63" i="10" s="1"/>
  <c r="E63" i="10"/>
  <c r="D63" i="10"/>
  <c r="G62" i="10"/>
  <c r="F62" i="10"/>
  <c r="F60" i="10"/>
  <c r="G60" i="10" s="1"/>
  <c r="F59" i="10"/>
  <c r="G59" i="10" s="1"/>
  <c r="E59" i="10"/>
  <c r="E72" i="10" s="1"/>
  <c r="D59" i="10"/>
  <c r="G58" i="10"/>
  <c r="F58" i="10"/>
  <c r="F57" i="10"/>
  <c r="G57" i="10" s="1"/>
  <c r="F56" i="10"/>
  <c r="G56" i="10" s="1"/>
  <c r="F54" i="10"/>
  <c r="G54" i="10" s="1"/>
  <c r="G53" i="10"/>
  <c r="F53" i="10"/>
  <c r="D49" i="10"/>
  <c r="E45" i="10"/>
  <c r="F45" i="10" s="1"/>
  <c r="G45" i="10" s="1"/>
  <c r="D45" i="10"/>
  <c r="F44" i="10"/>
  <c r="G44" i="10" s="1"/>
  <c r="F42" i="10"/>
  <c r="G42" i="10" s="1"/>
  <c r="E40" i="10"/>
  <c r="D40" i="10"/>
  <c r="F39" i="10"/>
  <c r="G39" i="10" s="1"/>
  <c r="F38" i="10"/>
  <c r="G38" i="10" s="1"/>
  <c r="E37" i="10"/>
  <c r="F37" i="10" s="1"/>
  <c r="G37" i="10" s="1"/>
  <c r="F34" i="10"/>
  <c r="G34" i="10" s="1"/>
  <c r="F30" i="10"/>
  <c r="G30" i="10" s="1"/>
  <c r="E30" i="10"/>
  <c r="G29" i="10"/>
  <c r="F29" i="10"/>
  <c r="F28" i="10"/>
  <c r="G28" i="10" s="1"/>
  <c r="F27" i="10"/>
  <c r="G27" i="10" s="1"/>
  <c r="E27" i="10"/>
  <c r="F26" i="10"/>
  <c r="G26" i="10" s="1"/>
  <c r="F25" i="10"/>
  <c r="G25" i="10" s="1"/>
  <c r="F24" i="10"/>
  <c r="G24" i="10" s="1"/>
  <c r="E22" i="10"/>
  <c r="F22" i="10" s="1"/>
  <c r="G22" i="10" s="1"/>
  <c r="F18" i="10"/>
  <c r="G18" i="10" s="1"/>
  <c r="F17" i="10"/>
  <c r="G17" i="10" s="1"/>
  <c r="F16" i="10"/>
  <c r="G16" i="10" s="1"/>
  <c r="F15" i="10"/>
  <c r="G15" i="10" s="1"/>
  <c r="F14" i="10"/>
  <c r="G14" i="10" s="1"/>
  <c r="E50" i="58"/>
  <c r="D50" i="58"/>
  <c r="F49" i="58"/>
  <c r="G49" i="58" s="1"/>
  <c r="E46" i="58"/>
  <c r="D46" i="58"/>
  <c r="F45" i="58"/>
  <c r="F46" i="58" s="1"/>
  <c r="E44" i="58"/>
  <c r="D44" i="58"/>
  <c r="F43" i="58"/>
  <c r="F44" i="58" s="1"/>
  <c r="G44" i="58" s="1"/>
  <c r="E40" i="58"/>
  <c r="D40" i="58"/>
  <c r="F37" i="58"/>
  <c r="F40" i="58" s="1"/>
  <c r="G40" i="58" s="1"/>
  <c r="E31" i="58"/>
  <c r="D31" i="58"/>
  <c r="D41" i="58" s="1"/>
  <c r="D51" i="58" s="1"/>
  <c r="C9" i="35" s="1"/>
  <c r="G30" i="58"/>
  <c r="F30" i="58"/>
  <c r="F29" i="58"/>
  <c r="G29" i="58" s="1"/>
  <c r="F28" i="58"/>
  <c r="G28" i="58" s="1"/>
  <c r="F27" i="58"/>
  <c r="G27" i="58" s="1"/>
  <c r="E22" i="58"/>
  <c r="D22" i="58"/>
  <c r="F22" i="58" s="1"/>
  <c r="G22" i="58" s="1"/>
  <c r="G21" i="58"/>
  <c r="F20" i="58"/>
  <c r="G20" i="58" s="1"/>
  <c r="E19" i="58"/>
  <c r="F19" i="58" s="1"/>
  <c r="G19" i="58" s="1"/>
  <c r="D19" i="58"/>
  <c r="F18" i="58"/>
  <c r="G18" i="58" s="1"/>
  <c r="F17" i="58"/>
  <c r="G17" i="58" s="1"/>
  <c r="E16" i="58"/>
  <c r="D16" i="58"/>
  <c r="F15" i="58"/>
  <c r="G15" i="58" s="1"/>
  <c r="E14" i="58"/>
  <c r="E23" i="58" s="1"/>
  <c r="D14" i="58"/>
  <c r="D23" i="58" s="1"/>
  <c r="F13" i="58"/>
  <c r="G13" i="58" s="1"/>
  <c r="E46" i="57"/>
  <c r="D46" i="57"/>
  <c r="F45" i="57"/>
  <c r="G45" i="57" s="1"/>
  <c r="F44" i="57"/>
  <c r="G44" i="57" s="1"/>
  <c r="E44" i="57"/>
  <c r="D44" i="57"/>
  <c r="F42" i="57"/>
  <c r="G42" i="57" s="1"/>
  <c r="E40" i="57"/>
  <c r="D40" i="57"/>
  <c r="F38" i="57"/>
  <c r="G38" i="57" s="1"/>
  <c r="F37" i="57"/>
  <c r="G37" i="57" s="1"/>
  <c r="E34" i="57"/>
  <c r="E41" i="57" s="1"/>
  <c r="E51" i="57" s="1"/>
  <c r="D34" i="57"/>
  <c r="D41" i="57" s="1"/>
  <c r="D51" i="57" s="1"/>
  <c r="F33" i="57"/>
  <c r="E22" i="57"/>
  <c r="D22" i="57"/>
  <c r="F21" i="57"/>
  <c r="G21" i="57" s="1"/>
  <c r="G20" i="57"/>
  <c r="F20" i="57"/>
  <c r="E19" i="57"/>
  <c r="D19" i="57"/>
  <c r="F18" i="57"/>
  <c r="G18" i="57" s="1"/>
  <c r="F17" i="57"/>
  <c r="G17" i="57" s="1"/>
  <c r="E16" i="57"/>
  <c r="E23" i="57" s="1"/>
  <c r="D8" i="35" s="1"/>
  <c r="D16" i="57"/>
  <c r="F15" i="57"/>
  <c r="F16" i="57" s="1"/>
  <c r="G16" i="57" s="1"/>
  <c r="E50" i="17"/>
  <c r="D50" i="17"/>
  <c r="F49" i="17"/>
  <c r="F50" i="17" s="1"/>
  <c r="G50" i="17" s="1"/>
  <c r="E48" i="17"/>
  <c r="D48" i="17"/>
  <c r="F47" i="17"/>
  <c r="F48" i="17" s="1"/>
  <c r="E46" i="17"/>
  <c r="D46" i="17"/>
  <c r="F45" i="17"/>
  <c r="E44" i="17"/>
  <c r="D44" i="17"/>
  <c r="F43" i="17"/>
  <c r="G43" i="17" s="1"/>
  <c r="F42" i="17"/>
  <c r="E40" i="17"/>
  <c r="D40" i="17"/>
  <c r="D41" i="17" s="1"/>
  <c r="F39" i="17"/>
  <c r="G39" i="17" s="1"/>
  <c r="F38" i="17"/>
  <c r="G38" i="17" s="1"/>
  <c r="F37" i="17"/>
  <c r="G37" i="17" s="1"/>
  <c r="F36" i="17"/>
  <c r="G36" i="17" s="1"/>
  <c r="F35" i="17"/>
  <c r="E34" i="17"/>
  <c r="D34" i="17"/>
  <c r="F33" i="17"/>
  <c r="F32" i="17"/>
  <c r="G32" i="17" s="1"/>
  <c r="E31" i="17"/>
  <c r="D31" i="17"/>
  <c r="F30" i="17"/>
  <c r="G30" i="17" s="1"/>
  <c r="F29" i="17"/>
  <c r="G29" i="17" s="1"/>
  <c r="F28" i="17"/>
  <c r="F27" i="17"/>
  <c r="G27" i="17" s="1"/>
  <c r="E22" i="17"/>
  <c r="D22" i="17"/>
  <c r="F21" i="17"/>
  <c r="G21" i="17" s="1"/>
  <c r="F20" i="17"/>
  <c r="G20" i="17" s="1"/>
  <c r="E19" i="17"/>
  <c r="D19" i="17"/>
  <c r="F18" i="17"/>
  <c r="G18" i="17" s="1"/>
  <c r="F17" i="17"/>
  <c r="G17" i="17" s="1"/>
  <c r="E14" i="17"/>
  <c r="D14" i="17"/>
  <c r="F13" i="17"/>
  <c r="G13" i="17" s="1"/>
  <c r="E11" i="17"/>
  <c r="D11" i="17"/>
  <c r="F10" i="17"/>
  <c r="G10" i="17" s="1"/>
  <c r="E9" i="17"/>
  <c r="D9" i="17"/>
  <c r="F8" i="17"/>
  <c r="G8" i="17" s="1"/>
  <c r="G154" i="40"/>
  <c r="H154" i="40" s="1"/>
  <c r="F152" i="40"/>
  <c r="E152" i="40"/>
  <c r="F151" i="40"/>
  <c r="E151" i="40"/>
  <c r="F149" i="40"/>
  <c r="G149" i="40" s="1"/>
  <c r="H149" i="40" s="1"/>
  <c r="E149" i="40"/>
  <c r="F148" i="40"/>
  <c r="E148" i="40"/>
  <c r="E147" i="40"/>
  <c r="F144" i="40"/>
  <c r="E144" i="40"/>
  <c r="G134" i="40"/>
  <c r="H134" i="40" s="1"/>
  <c r="G131" i="40"/>
  <c r="H131" i="40" s="1"/>
  <c r="G130" i="40"/>
  <c r="H130" i="40" s="1"/>
  <c r="G119" i="40"/>
  <c r="H119" i="40" s="1"/>
  <c r="E141" i="40"/>
  <c r="F118" i="40"/>
  <c r="G113" i="40"/>
  <c r="H113" i="40" s="1"/>
  <c r="E118" i="40"/>
  <c r="G111" i="40"/>
  <c r="H111" i="40" s="1"/>
  <c r="G110" i="40"/>
  <c r="H110" i="40" s="1"/>
  <c r="F112" i="40"/>
  <c r="E112" i="40"/>
  <c r="G105" i="40"/>
  <c r="G103" i="40"/>
  <c r="H103" i="40" s="1"/>
  <c r="G102" i="40"/>
  <c r="H102" i="40" s="1"/>
  <c r="F107" i="40"/>
  <c r="E107" i="40"/>
  <c r="G98" i="40"/>
  <c r="H98" i="40" s="1"/>
  <c r="G96" i="40"/>
  <c r="H96" i="40" s="1"/>
  <c r="E99" i="40"/>
  <c r="G92" i="40"/>
  <c r="H92" i="40" s="1"/>
  <c r="G90" i="40"/>
  <c r="H90" i="40" s="1"/>
  <c r="F95" i="40"/>
  <c r="E95" i="40"/>
  <c r="F83" i="40"/>
  <c r="G83" i="40" s="1"/>
  <c r="H83" i="40" s="1"/>
  <c r="E83" i="40"/>
  <c r="E84" i="40" s="1"/>
  <c r="F81" i="40"/>
  <c r="E81" i="40"/>
  <c r="E82" i="40" s="1"/>
  <c r="F79" i="40"/>
  <c r="F80" i="40" s="1"/>
  <c r="G80" i="40" s="1"/>
  <c r="H80" i="40" s="1"/>
  <c r="E79" i="40"/>
  <c r="E80" i="40" s="1"/>
  <c r="F77" i="40"/>
  <c r="E77" i="40"/>
  <c r="F76" i="40"/>
  <c r="E76" i="40"/>
  <c r="F73" i="40"/>
  <c r="E73" i="40"/>
  <c r="F72" i="40"/>
  <c r="G72" i="40" s="1"/>
  <c r="H72" i="40" s="1"/>
  <c r="E72" i="40"/>
  <c r="F71" i="40"/>
  <c r="E71" i="40"/>
  <c r="G71" i="40" s="1"/>
  <c r="H71" i="40" s="1"/>
  <c r="F70" i="40"/>
  <c r="E70" i="40"/>
  <c r="F69" i="40"/>
  <c r="E69" i="40"/>
  <c r="F67" i="40"/>
  <c r="E67" i="40"/>
  <c r="F66" i="40"/>
  <c r="E66" i="40"/>
  <c r="F64" i="40"/>
  <c r="E64" i="40"/>
  <c r="F63" i="40"/>
  <c r="E63" i="40"/>
  <c r="F62" i="40"/>
  <c r="E62" i="40"/>
  <c r="F61" i="40"/>
  <c r="E61" i="40"/>
  <c r="G55" i="40"/>
  <c r="H55" i="40" s="1"/>
  <c r="F56" i="40"/>
  <c r="G54" i="40"/>
  <c r="H54" i="40" s="1"/>
  <c r="G52" i="40"/>
  <c r="H52" i="40" s="1"/>
  <c r="G50" i="40"/>
  <c r="H50" i="40" s="1"/>
  <c r="E53" i="40"/>
  <c r="F48" i="40"/>
  <c r="E48" i="40"/>
  <c r="E45" i="40"/>
  <c r="G40" i="40"/>
  <c r="H40" i="40" s="1"/>
  <c r="F41" i="40"/>
  <c r="E41" i="40"/>
  <c r="G37" i="40"/>
  <c r="H37" i="40" s="1"/>
  <c r="G36" i="40"/>
  <c r="H36" i="40" s="1"/>
  <c r="E38" i="40"/>
  <c r="G32" i="40"/>
  <c r="H32" i="40" s="1"/>
  <c r="E35" i="40"/>
  <c r="F30" i="40"/>
  <c r="E30" i="40"/>
  <c r="F21" i="40"/>
  <c r="E21" i="40"/>
  <c r="F20" i="40"/>
  <c r="E20" i="40"/>
  <c r="F18" i="40"/>
  <c r="E18" i="40"/>
  <c r="F17" i="40"/>
  <c r="E17" i="40"/>
  <c r="F15" i="40"/>
  <c r="F16" i="40" s="1"/>
  <c r="E15" i="40"/>
  <c r="E16" i="40" s="1"/>
  <c r="F13" i="40"/>
  <c r="E13" i="40"/>
  <c r="F12" i="40"/>
  <c r="E12" i="40"/>
  <c r="F10" i="40"/>
  <c r="F11" i="40" s="1"/>
  <c r="E10" i="40"/>
  <c r="E11" i="40" s="1"/>
  <c r="F8" i="40"/>
  <c r="E8" i="40"/>
  <c r="E9" i="40" s="1"/>
  <c r="D13" i="35"/>
  <c r="F14" i="17" l="1"/>
  <c r="G14" i="17" s="1"/>
  <c r="F22" i="17"/>
  <c r="G22" i="17" s="1"/>
  <c r="E68" i="40"/>
  <c r="G17" i="40"/>
  <c r="H17" i="40" s="1"/>
  <c r="E19" i="40"/>
  <c r="G81" i="40"/>
  <c r="H81" i="40" s="1"/>
  <c r="F23" i="58"/>
  <c r="G43" i="58"/>
  <c r="F50" i="58"/>
  <c r="G50" i="58" s="1"/>
  <c r="E65" i="40"/>
  <c r="E41" i="58"/>
  <c r="E51" i="58" s="1"/>
  <c r="F31" i="58"/>
  <c r="G46" i="58"/>
  <c r="G16" i="40"/>
  <c r="H16" i="40" s="1"/>
  <c r="F106" i="46"/>
  <c r="G106" i="46" s="1"/>
  <c r="F82" i="46"/>
  <c r="G82" i="46" s="1"/>
  <c r="F63" i="46"/>
  <c r="G63" i="46" s="1"/>
  <c r="E72" i="46"/>
  <c r="D72" i="45"/>
  <c r="F117" i="45"/>
  <c r="G117" i="45" s="1"/>
  <c r="F150" i="40"/>
  <c r="F114" i="45"/>
  <c r="G114" i="45" s="1"/>
  <c r="F111" i="45"/>
  <c r="G111" i="45" s="1"/>
  <c r="F108" i="45"/>
  <c r="G108" i="45" s="1"/>
  <c r="E106" i="45"/>
  <c r="F105" i="45"/>
  <c r="G105" i="45" s="1"/>
  <c r="F82" i="45"/>
  <c r="G82" i="45" s="1"/>
  <c r="D106" i="45"/>
  <c r="D119" i="45" s="1"/>
  <c r="F76" i="45"/>
  <c r="G76" i="45" s="1"/>
  <c r="F71" i="45"/>
  <c r="G71" i="45" s="1"/>
  <c r="F105" i="47"/>
  <c r="G105" i="47" s="1"/>
  <c r="F45" i="47"/>
  <c r="G45" i="47" s="1"/>
  <c r="F76" i="47"/>
  <c r="G76" i="47" s="1"/>
  <c r="F63" i="47"/>
  <c r="G63" i="47" s="1"/>
  <c r="F33" i="47"/>
  <c r="G33" i="47" s="1"/>
  <c r="F13" i="47"/>
  <c r="G13" i="47" s="1"/>
  <c r="E27" i="40"/>
  <c r="E28" i="40" s="1"/>
  <c r="D49" i="47"/>
  <c r="C12" i="35" s="1"/>
  <c r="F71" i="47"/>
  <c r="G71" i="47" s="1"/>
  <c r="E49" i="47"/>
  <c r="D12" i="35" s="1"/>
  <c r="F27" i="40"/>
  <c r="F28" i="40" s="1"/>
  <c r="F40" i="10"/>
  <c r="G40" i="10" s="1"/>
  <c r="D51" i="17"/>
  <c r="F9" i="17"/>
  <c r="G9" i="17" s="1"/>
  <c r="F31" i="17"/>
  <c r="G28" i="17"/>
  <c r="E74" i="40"/>
  <c r="F19" i="17"/>
  <c r="G19" i="17" s="1"/>
  <c r="F78" i="40"/>
  <c r="D23" i="17"/>
  <c r="C7" i="35" s="1"/>
  <c r="G48" i="17"/>
  <c r="G63" i="40"/>
  <c r="H63" i="40" s="1"/>
  <c r="G49" i="17"/>
  <c r="G70" i="40"/>
  <c r="H70" i="40" s="1"/>
  <c r="G13" i="40"/>
  <c r="H13" i="40" s="1"/>
  <c r="F11" i="17"/>
  <c r="G11" i="17" s="1"/>
  <c r="F40" i="17"/>
  <c r="E14" i="40"/>
  <c r="G76" i="40"/>
  <c r="H76" i="40" s="1"/>
  <c r="G61" i="40"/>
  <c r="H61" i="40" s="1"/>
  <c r="E142" i="40"/>
  <c r="E108" i="40"/>
  <c r="G8" i="40"/>
  <c r="H8" i="40" s="1"/>
  <c r="G48" i="40"/>
  <c r="H48" i="40" s="1"/>
  <c r="G73" i="40"/>
  <c r="H73" i="40" s="1"/>
  <c r="G21" i="40"/>
  <c r="H21" i="40" s="1"/>
  <c r="F82" i="40"/>
  <c r="G82" i="40" s="1"/>
  <c r="H82" i="40" s="1"/>
  <c r="G94" i="40"/>
  <c r="H94" i="40" s="1"/>
  <c r="G104" i="40"/>
  <c r="H104" i="40" s="1"/>
  <c r="G145" i="40"/>
  <c r="H145" i="40" s="1"/>
  <c r="G151" i="40"/>
  <c r="H151" i="40" s="1"/>
  <c r="G91" i="40"/>
  <c r="H91" i="40" s="1"/>
  <c r="G101" i="40"/>
  <c r="H101" i="40" s="1"/>
  <c r="G33" i="40"/>
  <c r="H33" i="40" s="1"/>
  <c r="F84" i="40"/>
  <c r="G84" i="40" s="1"/>
  <c r="H84" i="40" s="1"/>
  <c r="G106" i="40"/>
  <c r="H106" i="40" s="1"/>
  <c r="E22" i="40"/>
  <c r="E23" i="40" s="1"/>
  <c r="G12" i="40"/>
  <c r="H12" i="40" s="1"/>
  <c r="G20" i="40"/>
  <c r="H20" i="40" s="1"/>
  <c r="G89" i="40"/>
  <c r="H89" i="40" s="1"/>
  <c r="F99" i="40"/>
  <c r="G99" i="40" s="1"/>
  <c r="H99" i="40" s="1"/>
  <c r="G109" i="40"/>
  <c r="H109" i="40" s="1"/>
  <c r="G31" i="40"/>
  <c r="H31" i="40" s="1"/>
  <c r="G41" i="40"/>
  <c r="H41" i="40" s="1"/>
  <c r="G43" i="40"/>
  <c r="H43" i="40" s="1"/>
  <c r="E56" i="40"/>
  <c r="G56" i="40" s="1"/>
  <c r="H56" i="40" s="1"/>
  <c r="F74" i="40"/>
  <c r="G74" i="40" s="1"/>
  <c r="H74" i="40" s="1"/>
  <c r="G107" i="40"/>
  <c r="H107" i="40" s="1"/>
  <c r="G18" i="40"/>
  <c r="H18" i="40" s="1"/>
  <c r="G39" i="40"/>
  <c r="H39" i="40" s="1"/>
  <c r="G51" i="40"/>
  <c r="H51" i="40" s="1"/>
  <c r="G64" i="40"/>
  <c r="H64" i="40" s="1"/>
  <c r="G77" i="40"/>
  <c r="H77" i="40" s="1"/>
  <c r="G93" i="40"/>
  <c r="H93" i="40" s="1"/>
  <c r="G100" i="40"/>
  <c r="H100" i="40" s="1"/>
  <c r="G117" i="40"/>
  <c r="H117" i="40" s="1"/>
  <c r="G121" i="40"/>
  <c r="H121" i="40" s="1"/>
  <c r="G129" i="40"/>
  <c r="H129" i="40" s="1"/>
  <c r="G133" i="40"/>
  <c r="H133" i="40" s="1"/>
  <c r="G137" i="40"/>
  <c r="H137" i="40" s="1"/>
  <c r="E150" i="40"/>
  <c r="F65" i="40"/>
  <c r="G65" i="40" s="1"/>
  <c r="H65" i="40" s="1"/>
  <c r="G97" i="40"/>
  <c r="H97" i="40" s="1"/>
  <c r="G114" i="40"/>
  <c r="H114" i="40" s="1"/>
  <c r="G143" i="40"/>
  <c r="H143" i="40" s="1"/>
  <c r="F153" i="40"/>
  <c r="G118" i="40"/>
  <c r="H118" i="40" s="1"/>
  <c r="G138" i="40"/>
  <c r="H138" i="40" s="1"/>
  <c r="F22" i="40"/>
  <c r="G49" i="40"/>
  <c r="F68" i="40"/>
  <c r="G68" i="40" s="1"/>
  <c r="H68" i="40" s="1"/>
  <c r="E78" i="40"/>
  <c r="G79" i="40"/>
  <c r="H79" i="40" s="1"/>
  <c r="G144" i="40"/>
  <c r="H144" i="40" s="1"/>
  <c r="G46" i="40"/>
  <c r="H46" i="40" s="1"/>
  <c r="G62" i="40"/>
  <c r="H62" i="40" s="1"/>
  <c r="G67" i="40"/>
  <c r="H67" i="40" s="1"/>
  <c r="G112" i="40"/>
  <c r="H112" i="40" s="1"/>
  <c r="G135" i="40"/>
  <c r="H135" i="40" s="1"/>
  <c r="G139" i="40"/>
  <c r="H139" i="40" s="1"/>
  <c r="F9" i="40"/>
  <c r="F35" i="40"/>
  <c r="G35" i="40" s="1"/>
  <c r="H35" i="40" s="1"/>
  <c r="G44" i="40"/>
  <c r="H44" i="40" s="1"/>
  <c r="G116" i="40"/>
  <c r="H116" i="40" s="1"/>
  <c r="G120" i="40"/>
  <c r="H120" i="40" s="1"/>
  <c r="G128" i="40"/>
  <c r="H128" i="40" s="1"/>
  <c r="G132" i="40"/>
  <c r="H132" i="40" s="1"/>
  <c r="G136" i="40"/>
  <c r="H136" i="40" s="1"/>
  <c r="G140" i="40"/>
  <c r="H140" i="40" s="1"/>
  <c r="D112" i="53"/>
  <c r="F71" i="53"/>
  <c r="G71" i="53" s="1"/>
  <c r="G11" i="40"/>
  <c r="H11" i="40" s="1"/>
  <c r="F14" i="40"/>
  <c r="G42" i="40"/>
  <c r="H42" i="40" s="1"/>
  <c r="G47" i="40"/>
  <c r="H47" i="40" s="1"/>
  <c r="G66" i="40"/>
  <c r="H66" i="40" s="1"/>
  <c r="G69" i="40"/>
  <c r="H69" i="40" s="1"/>
  <c r="F141" i="40"/>
  <c r="G141" i="40" s="1"/>
  <c r="H141" i="40" s="1"/>
  <c r="G45" i="17"/>
  <c r="F46" i="17"/>
  <c r="G46" i="17" s="1"/>
  <c r="F53" i="40"/>
  <c r="G53" i="40" s="1"/>
  <c r="H53" i="40" s="1"/>
  <c r="G150" i="40"/>
  <c r="H150" i="40" s="1"/>
  <c r="F19" i="40"/>
  <c r="F38" i="40"/>
  <c r="G38" i="40" s="1"/>
  <c r="H38" i="40" s="1"/>
  <c r="F45" i="40"/>
  <c r="G45" i="40" s="1"/>
  <c r="H45" i="40" s="1"/>
  <c r="G146" i="40"/>
  <c r="H146" i="40" s="1"/>
  <c r="E153" i="40"/>
  <c r="G40" i="17"/>
  <c r="G30" i="40"/>
  <c r="H30" i="40" s="1"/>
  <c r="G10" i="40"/>
  <c r="H10" i="40" s="1"/>
  <c r="G29" i="40"/>
  <c r="H29" i="40" s="1"/>
  <c r="E75" i="40"/>
  <c r="F147" i="40"/>
  <c r="G147" i="40" s="1"/>
  <c r="H147" i="40" s="1"/>
  <c r="G15" i="40"/>
  <c r="H15" i="40" s="1"/>
  <c r="G34" i="40"/>
  <c r="H34" i="40" s="1"/>
  <c r="G95" i="40"/>
  <c r="H95" i="40" s="1"/>
  <c r="G148" i="40"/>
  <c r="H148" i="40" s="1"/>
  <c r="G152" i="40"/>
  <c r="H152" i="40" s="1"/>
  <c r="E41" i="17"/>
  <c r="E51" i="17" s="1"/>
  <c r="F48" i="49"/>
  <c r="G48" i="49" s="1"/>
  <c r="D119" i="10"/>
  <c r="C11" i="35" s="1"/>
  <c r="F71" i="49"/>
  <c r="G71" i="49" s="1"/>
  <c r="E112" i="49"/>
  <c r="F112" i="49" s="1"/>
  <c r="G112" i="49" s="1"/>
  <c r="E23" i="17"/>
  <c r="D7" i="35" s="1"/>
  <c r="G42" i="17"/>
  <c r="F44" i="17"/>
  <c r="G44" i="17" s="1"/>
  <c r="F22" i="57"/>
  <c r="G22" i="57" s="1"/>
  <c r="E48" i="51"/>
  <c r="F48" i="51" s="1"/>
  <c r="G48" i="51" s="1"/>
  <c r="D48" i="54"/>
  <c r="F71" i="54"/>
  <c r="G71" i="54" s="1"/>
  <c r="E112" i="54"/>
  <c r="F112" i="54" s="1"/>
  <c r="G112" i="54" s="1"/>
  <c r="F105" i="54"/>
  <c r="G105" i="54" s="1"/>
  <c r="F19" i="57"/>
  <c r="G19" i="57" s="1"/>
  <c r="F41" i="58"/>
  <c r="G31" i="58"/>
  <c r="D71" i="50"/>
  <c r="D112" i="50" s="1"/>
  <c r="F58" i="50"/>
  <c r="G58" i="50" s="1"/>
  <c r="E48" i="54"/>
  <c r="F48" i="54" s="1"/>
  <c r="G48" i="54" s="1"/>
  <c r="G33" i="17"/>
  <c r="F34" i="17"/>
  <c r="G34" i="17" s="1"/>
  <c r="D23" i="57"/>
  <c r="C8" i="35" s="1"/>
  <c r="G33" i="57"/>
  <c r="F34" i="57"/>
  <c r="E71" i="50"/>
  <c r="F105" i="50"/>
  <c r="G105" i="50" s="1"/>
  <c r="G31" i="17"/>
  <c r="F72" i="10"/>
  <c r="G72" i="10" s="1"/>
  <c r="F40" i="57"/>
  <c r="G40" i="57" s="1"/>
  <c r="F46" i="57"/>
  <c r="G46" i="57" s="1"/>
  <c r="F16" i="58"/>
  <c r="G16" i="58" s="1"/>
  <c r="E49" i="10"/>
  <c r="F49" i="10" s="1"/>
  <c r="G49" i="10" s="1"/>
  <c r="E106" i="10"/>
  <c r="F106" i="10" s="1"/>
  <c r="G106" i="10" s="1"/>
  <c r="D48" i="50"/>
  <c r="F112" i="53"/>
  <c r="G112" i="53" s="1"/>
  <c r="F70" i="53"/>
  <c r="D119" i="46"/>
  <c r="E48" i="50"/>
  <c r="F48" i="50" s="1"/>
  <c r="G48" i="50" s="1"/>
  <c r="D72" i="47"/>
  <c r="D119" i="47" s="1"/>
  <c r="D49" i="45"/>
  <c r="E106" i="59"/>
  <c r="F82" i="59"/>
  <c r="G82" i="59" s="1"/>
  <c r="F14" i="58"/>
  <c r="G37" i="58"/>
  <c r="G45" i="58"/>
  <c r="E105" i="51"/>
  <c r="F105" i="51" s="1"/>
  <c r="G105" i="51" s="1"/>
  <c r="E71" i="52"/>
  <c r="E105" i="52"/>
  <c r="F105" i="52" s="1"/>
  <c r="G105" i="52" s="1"/>
  <c r="E48" i="53"/>
  <c r="F48" i="53" s="1"/>
  <c r="G48" i="53" s="1"/>
  <c r="F110" i="53"/>
  <c r="G110" i="53" s="1"/>
  <c r="F59" i="47"/>
  <c r="G59" i="47" s="1"/>
  <c r="E72" i="47"/>
  <c r="G35" i="17"/>
  <c r="G47" i="17"/>
  <c r="G15" i="57"/>
  <c r="F58" i="49"/>
  <c r="G58" i="49" s="1"/>
  <c r="E106" i="47"/>
  <c r="E48" i="52"/>
  <c r="F48" i="52" s="1"/>
  <c r="G48" i="52" s="1"/>
  <c r="E49" i="55"/>
  <c r="F49" i="55" s="1"/>
  <c r="G49" i="55" s="1"/>
  <c r="F13" i="55"/>
  <c r="G13" i="55" s="1"/>
  <c r="E119" i="46"/>
  <c r="F72" i="46"/>
  <c r="G72" i="46" s="1"/>
  <c r="E71" i="51"/>
  <c r="F107" i="52"/>
  <c r="F22" i="53"/>
  <c r="G22" i="53" s="1"/>
  <c r="F82" i="55"/>
  <c r="G82" i="55" s="1"/>
  <c r="E72" i="45"/>
  <c r="F31" i="55"/>
  <c r="G31" i="55" s="1"/>
  <c r="F77" i="55"/>
  <c r="G77" i="55" s="1"/>
  <c r="F27" i="46"/>
  <c r="G27" i="46" s="1"/>
  <c r="E59" i="55"/>
  <c r="E71" i="55"/>
  <c r="F71" i="55" s="1"/>
  <c r="G71" i="55" s="1"/>
  <c r="F49" i="46"/>
  <c r="G49" i="46" s="1"/>
  <c r="F59" i="46"/>
  <c r="G59" i="46" s="1"/>
  <c r="E105" i="55"/>
  <c r="F105" i="55" s="1"/>
  <c r="G105" i="55" s="1"/>
  <c r="F77" i="59"/>
  <c r="G77" i="59" s="1"/>
  <c r="E85" i="40" l="1"/>
  <c r="G9" i="40"/>
  <c r="H9" i="40" s="1"/>
  <c r="G19" i="40"/>
  <c r="H19" i="40" s="1"/>
  <c r="G78" i="40"/>
  <c r="H78" i="40" s="1"/>
  <c r="F51" i="58"/>
  <c r="D9" i="35"/>
  <c r="F106" i="45"/>
  <c r="G106" i="45" s="1"/>
  <c r="F106" i="47"/>
  <c r="G106" i="47" s="1"/>
  <c r="E119" i="47"/>
  <c r="F119" i="47" s="1"/>
  <c r="G119" i="47" s="1"/>
  <c r="G27" i="40"/>
  <c r="H27" i="40" s="1"/>
  <c r="E12" i="35"/>
  <c r="F12" i="35" s="1"/>
  <c r="F49" i="47"/>
  <c r="G49" i="47" s="1"/>
  <c r="F142" i="40"/>
  <c r="G142" i="40" s="1"/>
  <c r="H142" i="40" s="1"/>
  <c r="E57" i="40"/>
  <c r="E155" i="40"/>
  <c r="F23" i="17"/>
  <c r="G23" i="17" s="1"/>
  <c r="C10" i="35"/>
  <c r="G14" i="40"/>
  <c r="H14" i="40" s="1"/>
  <c r="F41" i="17"/>
  <c r="G41" i="17" s="1"/>
  <c r="F108" i="40"/>
  <c r="G108" i="40" s="1"/>
  <c r="H108" i="40" s="1"/>
  <c r="G22" i="40"/>
  <c r="H22" i="40" s="1"/>
  <c r="F75" i="40"/>
  <c r="F85" i="40" s="1"/>
  <c r="F72" i="47"/>
  <c r="G72" i="47" s="1"/>
  <c r="F23" i="57"/>
  <c r="F23" i="40"/>
  <c r="G23" i="40" s="1"/>
  <c r="H23" i="40" s="1"/>
  <c r="G28" i="40"/>
  <c r="H28" i="40" s="1"/>
  <c r="F57" i="40"/>
  <c r="E72" i="55"/>
  <c r="F59" i="55"/>
  <c r="G59" i="55" s="1"/>
  <c r="G23" i="58"/>
  <c r="G14" i="58"/>
  <c r="F71" i="50"/>
  <c r="G71" i="50" s="1"/>
  <c r="E112" i="50"/>
  <c r="F112" i="50" s="1"/>
  <c r="G112" i="50" s="1"/>
  <c r="G153" i="40"/>
  <c r="H153" i="40" s="1"/>
  <c r="F41" i="57"/>
  <c r="G34" i="57"/>
  <c r="F71" i="51"/>
  <c r="G71" i="51" s="1"/>
  <c r="E112" i="51"/>
  <c r="F112" i="51" s="1"/>
  <c r="G112" i="51" s="1"/>
  <c r="F51" i="17"/>
  <c r="G51" i="17" s="1"/>
  <c r="E119" i="10"/>
  <c r="E119" i="45"/>
  <c r="F119" i="45" s="1"/>
  <c r="G119" i="45" s="1"/>
  <c r="F72" i="45"/>
  <c r="G72" i="45" s="1"/>
  <c r="F71" i="52"/>
  <c r="G71" i="52" s="1"/>
  <c r="E112" i="52"/>
  <c r="F112" i="52" s="1"/>
  <c r="G112" i="52" s="1"/>
  <c r="E119" i="59"/>
  <c r="F119" i="59" s="1"/>
  <c r="G119" i="59" s="1"/>
  <c r="F106" i="59"/>
  <c r="G106" i="59" s="1"/>
  <c r="E106" i="55"/>
  <c r="F106" i="55" s="1"/>
  <c r="G106" i="55" s="1"/>
  <c r="F119" i="46"/>
  <c r="G119" i="46" s="1"/>
  <c r="F49" i="45"/>
  <c r="G49" i="45" s="1"/>
  <c r="C13" i="35"/>
  <c r="E13" i="35" s="1"/>
  <c r="F13" i="35" s="1"/>
  <c r="G41" i="58"/>
  <c r="E7" i="35"/>
  <c r="F7" i="35" s="1"/>
  <c r="D10" i="35"/>
  <c r="G85" i="40" l="1"/>
  <c r="H85" i="40" s="1"/>
  <c r="G57" i="40"/>
  <c r="H57" i="40" s="1"/>
  <c r="G75" i="40"/>
  <c r="H75" i="40" s="1"/>
  <c r="F155" i="40"/>
  <c r="G155" i="40" s="1"/>
  <c r="H155" i="40" s="1"/>
  <c r="C15" i="35"/>
  <c r="C16" i="35" s="1"/>
  <c r="G23" i="57"/>
  <c r="E8" i="35"/>
  <c r="F8" i="35" s="1"/>
  <c r="E10" i="35"/>
  <c r="F10" i="35" s="1"/>
  <c r="F119" i="10"/>
  <c r="D11" i="35"/>
  <c r="D15" i="35" s="1"/>
  <c r="G41" i="57"/>
  <c r="F51" i="57"/>
  <c r="G51" i="57" s="1"/>
  <c r="G51" i="58"/>
  <c r="E9" i="35"/>
  <c r="F9" i="35" s="1"/>
  <c r="F72" i="55"/>
  <c r="G72" i="55" s="1"/>
  <c r="E119" i="55"/>
  <c r="F119" i="55" s="1"/>
  <c r="G119" i="55" s="1"/>
  <c r="E15" i="35" l="1"/>
  <c r="F15" i="35" s="1"/>
  <c r="D16" i="35"/>
  <c r="E16" i="35" s="1"/>
  <c r="F16" i="35" s="1"/>
  <c r="G119" i="10"/>
  <c r="E11" i="35"/>
  <c r="F11" i="35" s="1"/>
</calcChain>
</file>

<file path=xl/sharedStrings.xml><?xml version="1.0" encoding="utf-8"?>
<sst xmlns="http://schemas.openxmlformats.org/spreadsheetml/2006/main" count="2836" uniqueCount="691">
  <si>
    <t>관</t>
  </si>
  <si>
    <t>항</t>
  </si>
  <si>
    <t>목</t>
  </si>
  <si>
    <t>사업수입</t>
    <phoneticPr fontId="0" type="Hiragana"/>
  </si>
  <si>
    <t>전입금</t>
    <phoneticPr fontId="0" type="Hiragana"/>
  </si>
  <si>
    <t>잡지출</t>
    <phoneticPr fontId="0" type="Hiragana"/>
  </si>
  <si>
    <t>지정후원금</t>
  </si>
  <si>
    <t>비지정후원금</t>
  </si>
  <si>
    <t>잡지출</t>
  </si>
  <si>
    <t>전년도이월금</t>
  </si>
  <si>
    <t>기타잡수입</t>
  </si>
  <si>
    <t>자산취득비</t>
  </si>
  <si>
    <t>합계</t>
  </si>
  <si>
    <t>합계</t>
    <phoneticPr fontId="0" type="Hiragana"/>
  </si>
  <si>
    <t>과  목</t>
  </si>
  <si>
    <t>목적사업비준비금</t>
  </si>
  <si>
    <t>총계</t>
  </si>
  <si>
    <t>급여</t>
  </si>
  <si>
    <t>기타후생경비</t>
  </si>
  <si>
    <t>기관운영비</t>
  </si>
  <si>
    <t>회의비</t>
  </si>
  <si>
    <t>여비</t>
  </si>
  <si>
    <t>수용비및수수료</t>
  </si>
  <si>
    <t>공공요금</t>
  </si>
  <si>
    <t>제세공과금</t>
  </si>
  <si>
    <t>기타운영비</t>
    <phoneticPr fontId="0" type="Hiragana"/>
  </si>
  <si>
    <t>예비비</t>
  </si>
  <si>
    <t>금월이월금</t>
  </si>
  <si>
    <t>금월잔액
(차기이월금)</t>
  </si>
  <si>
    <t>과목</t>
  </si>
  <si>
    <t>시군구보조금</t>
  </si>
  <si>
    <t>법인전입금</t>
  </si>
  <si>
    <t>제수당</t>
  </si>
  <si>
    <t>사회보험부담금</t>
  </si>
  <si>
    <t>수용비 및 수수료</t>
  </si>
  <si>
    <t>차량비</t>
  </si>
  <si>
    <t>기타운영비</t>
  </si>
  <si>
    <t>시설장비 유지비</t>
  </si>
  <si>
    <t>반환금</t>
  </si>
  <si>
    <t>반환금</t>
    <phoneticPr fontId="0" type="Hiragana"/>
  </si>
  <si>
    <t>총계</t>
    <phoneticPr fontId="0" type="Hiragana"/>
  </si>
  <si>
    <t>시설비</t>
    <phoneticPr fontId="0" type="Hiragana"/>
  </si>
  <si>
    <t>금월이월금</t>
    <phoneticPr fontId="0" type="Hiragana"/>
  </si>
  <si>
    <t>NO</t>
    <phoneticPr fontId="0" type="Hiragana"/>
  </si>
  <si>
    <t>기관명</t>
    <phoneticPr fontId="0" type="Hiragana"/>
  </si>
  <si>
    <t>증감액(B-A)</t>
  </si>
  <si>
    <t>비율(%)</t>
    <phoneticPr fontId="0" type="Hiragana"/>
  </si>
  <si>
    <t>증감사유</t>
    <phoneticPr fontId="0" type="Hiragana"/>
  </si>
  <si>
    <t>(단위 : 원)</t>
    <phoneticPr fontId="0" type="Hiragana"/>
  </si>
  <si>
    <t>본부사무국</t>
    <phoneticPr fontId="0" type="Hiragana"/>
  </si>
  <si>
    <t>서울지부</t>
    <phoneticPr fontId="0" type="Hiragana"/>
  </si>
  <si>
    <t>부산지부</t>
    <phoneticPr fontId="0" type="Hiragana"/>
  </si>
  <si>
    <t>법인회계 소계</t>
    <phoneticPr fontId="0" type="Hiragana"/>
  </si>
  <si>
    <t>서울봉천종합사회복지관</t>
    <phoneticPr fontId="0" type="Hiragana"/>
  </si>
  <si>
    <t>은학의집(총괄)</t>
    <phoneticPr fontId="0" type="Hiragana"/>
  </si>
  <si>
    <t>울산씨밀레</t>
    <phoneticPr fontId="0" type="Hiragana"/>
  </si>
  <si>
    <t>증감액(B-A)</t>
    <phoneticPr fontId="0" type="Hiragana"/>
  </si>
  <si>
    <t>세부내역</t>
    <phoneticPr fontId="0" type="Hiragana"/>
  </si>
  <si>
    <t>시도보조금</t>
    <phoneticPr fontId="0" type="Hiragana"/>
  </si>
  <si>
    <t>기타보조금</t>
    <phoneticPr fontId="0" type="Hiragana"/>
  </si>
  <si>
    <t>예비비</t>
    <phoneticPr fontId="0" type="Hiragana"/>
  </si>
  <si>
    <t>&lt;세출&gt;                                                                                                                                                                                                      (단위:원)</t>
    <phoneticPr fontId="0" type="Hiragana"/>
  </si>
  <si>
    <t>&lt;세 출&gt;                                                                                                                                                                                                           (단위: 원)</t>
    <phoneticPr fontId="0" type="Hiragana"/>
  </si>
  <si>
    <t>금월잔액</t>
    <phoneticPr fontId="0" type="Hiragana"/>
  </si>
  <si>
    <t>&lt;세입&gt;                                                                                                                                                                                                        (단위:원)</t>
    <phoneticPr fontId="0" type="Hiragana"/>
  </si>
  <si>
    <t>2024년 강서어린이집 추경예산(안)</t>
    <phoneticPr fontId="0" type="Hiragana"/>
  </si>
  <si>
    <t>인건비보조금</t>
    <phoneticPr fontId="0" type="Hiragana"/>
  </si>
  <si>
    <t>기본보육료</t>
    <phoneticPr fontId="0" type="Hiragana"/>
  </si>
  <si>
    <t>공공형운영비</t>
    <phoneticPr fontId="0" type="Hiragana"/>
  </si>
  <si>
    <t>기타보조금</t>
    <phoneticPr fontId="0" type="Hiragana"/>
  </si>
  <si>
    <t>합계</t>
    <phoneticPr fontId="0" type="Hiragana"/>
  </si>
  <si>
    <t>합계</t>
    <phoneticPr fontId="0" type="Hiragana"/>
  </si>
  <si>
    <t>전입금</t>
    <phoneticPr fontId="0" type="Hiragana"/>
  </si>
  <si>
    <t>적립금처분수입</t>
    <phoneticPr fontId="0" type="Hiragana"/>
  </si>
  <si>
    <t>전년도 이월금</t>
    <phoneticPr fontId="0" type="Hiragana"/>
  </si>
  <si>
    <t>원장급여</t>
    <phoneticPr fontId="0" type="Hiragana"/>
  </si>
  <si>
    <t>보육교직원급여</t>
    <phoneticPr fontId="0" type="Hiragana"/>
  </si>
  <si>
    <t>보육교직원수당</t>
    <phoneticPr fontId="0" type="Hiragana"/>
  </si>
  <si>
    <t>기타인건비</t>
    <phoneticPr fontId="0" type="Hiragana"/>
  </si>
  <si>
    <t>법정부담금</t>
    <phoneticPr fontId="0" type="Hiragana"/>
  </si>
  <si>
    <t>퇴직금 및 퇴직적립금</t>
    <phoneticPr fontId="0" type="Hiragana"/>
  </si>
  <si>
    <t>공공요금 및 제세공과금</t>
    <phoneticPr fontId="0" type="Hiragana"/>
  </si>
  <si>
    <t>연료비</t>
    <phoneticPr fontId="0" type="Hiragana"/>
  </si>
  <si>
    <t>여비</t>
    <phoneticPr fontId="0" type="Hiragana"/>
  </si>
  <si>
    <t>차량비</t>
    <phoneticPr fontId="0" type="Hiragana"/>
  </si>
  <si>
    <t>복리후생비</t>
    <phoneticPr fontId="0" type="Hiragana"/>
  </si>
  <si>
    <t>업무추진비</t>
    <phoneticPr fontId="0" type="Hiragana"/>
  </si>
  <si>
    <t>직책금</t>
    <phoneticPr fontId="0" type="Hiragana"/>
  </si>
  <si>
    <t>회의비</t>
    <phoneticPr fontId="0" type="Hiragana"/>
  </si>
  <si>
    <t>합계</t>
    <phoneticPr fontId="0" type="Hiragana"/>
  </si>
  <si>
    <t>교직원연수.연구비</t>
    <phoneticPr fontId="0" type="Hiragana"/>
  </si>
  <si>
    <t>행사비</t>
    <phoneticPr fontId="0" type="Hiragana"/>
  </si>
  <si>
    <t>영육아복리비</t>
    <phoneticPr fontId="0" type="Hiragana"/>
  </si>
  <si>
    <t>급식. 간식 재료비</t>
    <phoneticPr fontId="0" type="Hiragana"/>
  </si>
  <si>
    <t>합계</t>
    <phoneticPr fontId="0" type="Hiragana"/>
  </si>
  <si>
    <t>특별활동비지출</t>
    <phoneticPr fontId="0" type="Hiragana"/>
  </si>
  <si>
    <t>기타필요경비지출</t>
    <phoneticPr fontId="0" type="Hiragana"/>
  </si>
  <si>
    <t>시설장비유지비</t>
    <phoneticPr fontId="0" type="Hiragana"/>
  </si>
  <si>
    <t>합계</t>
    <phoneticPr fontId="0" type="Hiragana"/>
  </si>
  <si>
    <t>자산취득비</t>
    <phoneticPr fontId="0" type="Hiragana"/>
  </si>
  <si>
    <t>과년도 지출</t>
    <phoneticPr fontId="0" type="Hiragana"/>
  </si>
  <si>
    <t>기타필요경비</t>
    <phoneticPr fontId="0" type="Hiragana"/>
  </si>
  <si>
    <t>특별활동비</t>
    <phoneticPr fontId="0" type="Hiragana"/>
  </si>
  <si>
    <t>과년도수입</t>
    <phoneticPr fontId="0" type="Hiragana"/>
  </si>
  <si>
    <t>국고보조금</t>
    <phoneticPr fontId="0" type="Hiragana"/>
  </si>
  <si>
    <t>강서구지역자활센터
(재가장기요양사업)</t>
    <phoneticPr fontId="0" type="Hiragana"/>
  </si>
  <si>
    <t>금월이월금</t>
    <phoneticPr fontId="0" type="Hiragana"/>
  </si>
  <si>
    <t>이자수입</t>
    <phoneticPr fontId="0" type="Hiragana"/>
  </si>
  <si>
    <t>전년도 이월사업비</t>
    <phoneticPr fontId="0" type="Hiragana"/>
  </si>
  <si>
    <t xml:space="preserve">교재.교구.구입비 </t>
    <phoneticPr fontId="0" type="Hiragana"/>
  </si>
  <si>
    <t xml:space="preserve">총    액 </t>
    <phoneticPr fontId="0" type="Hiragana"/>
  </si>
  <si>
    <t>시설회계  소계</t>
    <phoneticPr fontId="0" type="Hiragana"/>
  </si>
  <si>
    <t/>
    <phoneticPr fontId="0" type="Hiragana"/>
  </si>
  <si>
    <t xml:space="preserve"> </t>
    <phoneticPr fontId="0" type="Hiragana"/>
  </si>
  <si>
    <t>사회복지법인YWCA복지사업단</t>
    <phoneticPr fontId="0" type="Hiragana"/>
  </si>
  <si>
    <t>구분</t>
    <phoneticPr fontId="0" type="Hiragana"/>
  </si>
  <si>
    <t xml:space="preserve">법
인
회
계
</t>
    <phoneticPr fontId="0" type="Hiragana"/>
  </si>
  <si>
    <t xml:space="preserve">시
설
회
계
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</si>
  <si>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0" type="Hiragana"/>
  </si>
  <si>
    <t>운영비</t>
    <phoneticPr fontId="0" type="Hiragana"/>
  </si>
  <si>
    <t>생계비</t>
    <phoneticPr fontId="0" type="Hiragana"/>
  </si>
  <si>
    <t>수용기관경비</t>
    <phoneticPr fontId="0" type="Hiragana"/>
  </si>
  <si>
    <t>의료비</t>
    <phoneticPr fontId="0" type="Hiragana"/>
  </si>
  <si>
    <t>기타지원사업비</t>
    <phoneticPr fontId="0" type="Hiragana"/>
  </si>
  <si>
    <t>후원사업비</t>
    <phoneticPr fontId="0" type="Hiragana"/>
  </si>
  <si>
    <t>재가노인센터사업비</t>
    <phoneticPr fontId="0" type="Hiragana"/>
  </si>
  <si>
    <t>청소년지원센터사업비</t>
    <phoneticPr fontId="0" type="Hiragana"/>
  </si>
  <si>
    <t>발달재활바우처사업비</t>
    <phoneticPr fontId="0" type="Hiragana"/>
  </si>
  <si>
    <t>공동모금회사업비</t>
    <phoneticPr fontId="0" type="Hiragana"/>
  </si>
  <si>
    <t>지역아동센터사업비</t>
    <phoneticPr fontId="0" type="Hiragana"/>
  </si>
  <si>
    <t>아동발달지원센터수입</t>
    <phoneticPr fontId="0" type="Hiragana"/>
  </si>
  <si>
    <t>장애아동바우처사업수입</t>
    <phoneticPr fontId="0" type="Hiragana"/>
  </si>
  <si>
    <t>치료지원사업수입</t>
    <phoneticPr fontId="0" type="Hiragana"/>
  </si>
  <si>
    <t>교육문화사업수입</t>
    <phoneticPr fontId="0" type="Hiragana"/>
  </si>
  <si>
    <t>실습생지도수입</t>
    <phoneticPr fontId="0" type="Hiragana"/>
  </si>
  <si>
    <t>임대보증금비용수입</t>
    <phoneticPr fontId="0" type="Hiragana"/>
  </si>
  <si>
    <t>서비스제공수입</t>
    <phoneticPr fontId="0" type="Hiragana"/>
  </si>
  <si>
    <t>지역조직화수입</t>
    <phoneticPr fontId="0" type="Hiragana"/>
  </si>
  <si>
    <t>본인부담금수입</t>
    <phoneticPr fontId="0" type="Hiragana"/>
  </si>
  <si>
    <t>식재료수입</t>
    <phoneticPr fontId="0" type="Hiragana"/>
  </si>
  <si>
    <t>상급침실이용료</t>
    <phoneticPr fontId="0" type="Hiragana"/>
  </si>
  <si>
    <t>기타비급여수입</t>
    <phoneticPr fontId="0" type="Hiragana"/>
  </si>
  <si>
    <t>장기요양급여수입</t>
    <phoneticPr fontId="0" type="Hiragana"/>
  </si>
  <si>
    <t>가산금수입</t>
    <phoneticPr fontId="0" type="Hiragana"/>
  </si>
  <si>
    <t>사업수입</t>
    <phoneticPr fontId="0" type="Hiragana"/>
  </si>
  <si>
    <t>사업수입</t>
    <phoneticPr fontId="0" type="Hiragana"/>
  </si>
  <si>
    <t>보조금수입</t>
    <phoneticPr fontId="0" type="Hiragana"/>
  </si>
  <si>
    <t>후원금수입</t>
    <phoneticPr fontId="0" type="Hiragana"/>
  </si>
  <si>
    <t>요양급여수입</t>
    <phoneticPr fontId="0" type="Hiragana"/>
  </si>
  <si>
    <t>사례관리사업비</t>
    <phoneticPr fontId="0" type="Hiragana"/>
  </si>
  <si>
    <t>입소자(이용자)부담금 수입</t>
    <phoneticPr fontId="0" type="Hiragana"/>
  </si>
  <si>
    <t>입소(이용)비용수입</t>
    <phoneticPr fontId="0" type="Hiragana"/>
  </si>
  <si>
    <t>바우처수입</t>
    <phoneticPr fontId="0" type="Hiragana"/>
  </si>
  <si>
    <t>이월금</t>
    <phoneticPr fontId="0" type="Hiragana"/>
  </si>
  <si>
    <t>잡수입</t>
    <phoneticPr fontId="0" type="Hiragana"/>
  </si>
  <si>
    <t>기타예금이자수입</t>
    <phoneticPr fontId="0" type="Hiragana"/>
  </si>
  <si>
    <t>전년도이월금(후원금)</t>
    <phoneticPr fontId="0" type="Hiragana"/>
  </si>
  <si>
    <t>직원식재료수입</t>
    <phoneticPr fontId="0" type="Hiragana"/>
  </si>
  <si>
    <t>적립금 및 준비금</t>
    <phoneticPr fontId="0" type="Hiragana"/>
  </si>
  <si>
    <t>운영충당적립금 및 환경개선준비금</t>
    <phoneticPr fontId="0" type="Hiragana"/>
  </si>
  <si>
    <t>운영충당적립금</t>
    <phoneticPr fontId="0" type="Hiragana"/>
  </si>
  <si>
    <t>시설환경개선준비금</t>
    <phoneticPr fontId="0" type="Hiragana"/>
  </si>
  <si>
    <t>일용잡급</t>
    <phoneticPr fontId="0" type="Hiragana"/>
  </si>
  <si>
    <t>직책보조비</t>
    <phoneticPr fontId="0" type="Hiragana"/>
  </si>
  <si>
    <t>법인전입금</t>
    <phoneticPr fontId="0" type="Hiragana"/>
  </si>
  <si>
    <t>법인전입금(후원금)</t>
    <phoneticPr fontId="0" type="Hiragana"/>
  </si>
  <si>
    <t>사무비</t>
    <phoneticPr fontId="0" type="Hiragana"/>
  </si>
  <si>
    <t>인건비</t>
    <phoneticPr fontId="0" type="Hiragana"/>
  </si>
  <si>
    <t>재산조성비</t>
    <phoneticPr fontId="0" type="Hiragana"/>
  </si>
  <si>
    <t>서비스제공사업비</t>
    <phoneticPr fontId="0" type="Hiragana"/>
  </si>
  <si>
    <t>지역조직화사업비</t>
    <phoneticPr fontId="0" type="Hiragana"/>
  </si>
  <si>
    <t>프로그램사업비</t>
    <phoneticPr fontId="0" type="Hiragana"/>
  </si>
  <si>
    <t>피복비</t>
    <phoneticPr fontId="0" type="Hiragana"/>
  </si>
  <si>
    <t>특별급식비</t>
    <phoneticPr fontId="0" type="Hiragana"/>
  </si>
  <si>
    <t>사업비</t>
    <phoneticPr fontId="0" type="Hiragana"/>
  </si>
  <si>
    <t>예비비 및 기타</t>
    <phoneticPr fontId="0" type="Hiragana"/>
  </si>
  <si>
    <t>원장인건비</t>
    <phoneticPr fontId="0" type="Hiragana"/>
  </si>
  <si>
    <t>기관부담금</t>
    <phoneticPr fontId="0" type="Hiragana"/>
  </si>
  <si>
    <t>관리운영비</t>
    <phoneticPr fontId="0" type="Hiragana"/>
  </si>
  <si>
    <t>업무추친비</t>
    <phoneticPr fontId="0" type="Hiragana"/>
  </si>
  <si>
    <t>선택적보육활동비</t>
    <phoneticPr fontId="0" type="Hiragana"/>
  </si>
  <si>
    <t>예비비 및 기타</t>
    <phoneticPr fontId="0" type="Hiragana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</si>
  <si>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0" type="Hiragana"/>
  </si>
  <si>
    <t>의료재활사업비</t>
    <phoneticPr fontId="0" type="Hiragana"/>
  </si>
  <si>
    <t>사회심리재활사업비</t>
    <phoneticPr fontId="0" type="Hiragana"/>
  </si>
  <si>
    <t>교육재활사업비</t>
    <phoneticPr fontId="0" type="Hiragana"/>
  </si>
  <si>
    <t>직업재활사업비</t>
    <phoneticPr fontId="0" type="Hiragana"/>
  </si>
  <si>
    <t>2024년 예산
(A)</t>
    <phoneticPr fontId="0" type="Hiragana"/>
  </si>
  <si>
    <t>가족참여사업비</t>
    <phoneticPr fontId="0" type="Hiragana"/>
  </si>
  <si>
    <t>문화탐방비</t>
    <phoneticPr fontId="0" type="Hiragana"/>
  </si>
  <si>
    <t>자원봉사자관리사업비</t>
    <phoneticPr fontId="0" type="Hiragana"/>
  </si>
  <si>
    <t>홍보사업비</t>
    <phoneticPr fontId="0" type="Hiragana"/>
  </si>
  <si>
    <t>후원자관리사업비</t>
    <phoneticPr fontId="0" type="Hiragana"/>
  </si>
  <si>
    <t>실버비지니스사업</t>
    <phoneticPr fontId="0" type="Hiragana"/>
  </si>
  <si>
    <t>특별행사사업비</t>
    <phoneticPr fontId="0" type="Hiragana"/>
  </si>
  <si>
    <t>잡수입</t>
    <phoneticPr fontId="0" type="Hiragana"/>
  </si>
  <si>
    <t>선택적보육활동비</t>
    <phoneticPr fontId="0" type="Hiragana"/>
  </si>
  <si>
    <t>잡지출</t>
    <phoneticPr fontId="0" type="Hiragana"/>
  </si>
  <si>
    <t>예비비 및 기타</t>
    <phoneticPr fontId="0" type="Hiragana"/>
  </si>
  <si>
    <t>사업비</t>
    <phoneticPr fontId="0" type="Hiragana"/>
  </si>
  <si>
    <t>예비비 및 기타</t>
    <phoneticPr fontId="0" type="Hiragana"/>
  </si>
  <si>
    <t>사업비</t>
    <phoneticPr fontId="0" type="Hiragana"/>
  </si>
  <si>
    <t>잡지출</t>
    <phoneticPr fontId="0" type="Hiragana"/>
  </si>
  <si>
    <t>사업비</t>
    <phoneticPr fontId="0" type="Hiragana"/>
  </si>
  <si>
    <t>잡지출</t>
    <phoneticPr fontId="0" type="Hiragana"/>
  </si>
  <si>
    <t>예비비 및 기타</t>
    <phoneticPr fontId="0" type="Hiragana"/>
  </si>
  <si>
    <t>잡지출</t>
    <phoneticPr fontId="0" type="Hiragana"/>
  </si>
  <si>
    <t>잡지출</t>
    <phoneticPr fontId="0" type="Hiragana"/>
  </si>
  <si>
    <t>예비비 및 기타</t>
    <phoneticPr fontId="0" type="Hiragana"/>
  </si>
  <si>
    <t>보육료</t>
    <phoneticPr fontId="0" type="Hiragana"/>
  </si>
  <si>
    <t>보육료</t>
    <phoneticPr fontId="0" type="Hiragana"/>
  </si>
  <si>
    <t>수익자부담수입</t>
    <phoneticPr fontId="0" type="Hiragana"/>
  </si>
  <si>
    <t>인건비보조금</t>
    <phoneticPr fontId="0" type="Hiragana"/>
  </si>
  <si>
    <t>운영보조금</t>
    <phoneticPr fontId="0" type="Hiragana"/>
  </si>
  <si>
    <t>전입금</t>
    <phoneticPr fontId="0" type="Hiragana"/>
  </si>
  <si>
    <t>적립급</t>
    <phoneticPr fontId="0" type="Hiragana"/>
  </si>
  <si>
    <t>적립급</t>
    <phoneticPr fontId="0" type="Hiragana"/>
  </si>
  <si>
    <t>전년도이월액</t>
    <phoneticPr fontId="0" type="Hiragana"/>
  </si>
  <si>
    <t>전년도 이월액</t>
    <phoneticPr fontId="0" type="Hiragana"/>
  </si>
  <si>
    <t>인건비</t>
    <phoneticPr fontId="0" type="Hiragana"/>
  </si>
  <si>
    <t>보유교직원인건비</t>
    <phoneticPr fontId="0" type="Hiragana"/>
  </si>
  <si>
    <t>기본보육활동비</t>
    <phoneticPr fontId="0" type="Hiragana"/>
  </si>
  <si>
    <t>보육활동비</t>
    <phoneticPr fontId="0" type="Hiragana"/>
  </si>
  <si>
    <t>수익자부담경비</t>
    <phoneticPr fontId="0" type="Hiragana"/>
  </si>
  <si>
    <t>기타필요경비</t>
    <phoneticPr fontId="0" type="Hiragana"/>
  </si>
  <si>
    <t>자산구입비</t>
    <phoneticPr fontId="0" type="Hiragana"/>
  </si>
  <si>
    <t>재산조성비</t>
    <phoneticPr fontId="0" type="Hiragana"/>
  </si>
  <si>
    <t>예비비 및 기타</t>
    <phoneticPr fontId="0" type="Hiragana"/>
  </si>
  <si>
    <t>과년도 지출</t>
    <phoneticPr fontId="0" type="Hiragana"/>
  </si>
  <si>
    <t>예비비 및 기타</t>
    <phoneticPr fontId="0" type="Hiragana"/>
  </si>
  <si>
    <t xml:space="preserve"> 시
설
회
계
</t>
    <phoneticPr fontId="0" type="Hiragana"/>
  </si>
  <si>
    <t>소계</t>
    <phoneticPr fontId="0" type="Hiragana"/>
  </si>
  <si>
    <t>소계</t>
    <phoneticPr fontId="0" type="Hiragana"/>
  </si>
  <si>
    <t>소계</t>
    <phoneticPr fontId="0" type="Hiragana"/>
  </si>
  <si>
    <t>소계</t>
    <phoneticPr fontId="0" type="Hiragana"/>
  </si>
  <si>
    <t>소계</t>
    <phoneticPr fontId="0" type="Hiragana"/>
  </si>
  <si>
    <t>2024년 추경예산(안)(B)</t>
    <phoneticPr fontId="0" type="Hiragana"/>
  </si>
  <si>
    <t>2024년 결산
(1월~8월)</t>
    <phoneticPr fontId="0" type="Hiragana"/>
  </si>
  <si>
    <t>입소(이용)비용수입</t>
    <phoneticPr fontId="0" type="Hiragana"/>
  </si>
  <si>
    <t>정비지원 보육료</t>
    <phoneticPr fontId="0" type="Hiragana"/>
  </si>
  <si>
    <t>부모부담 보육료</t>
  </si>
  <si>
    <t>합계</t>
    <phoneticPr fontId="0" type="Hiragana"/>
  </si>
  <si>
    <t>시설비</t>
    <phoneticPr fontId="0" type="Hiragana"/>
  </si>
  <si>
    <t>시설비</t>
    <phoneticPr fontId="0" type="Hiragana"/>
  </si>
  <si>
    <t>시설비</t>
    <phoneticPr fontId="0" type="Hiragana"/>
  </si>
  <si>
    <t>시설비</t>
    <phoneticPr fontId="0" type="Hiragana"/>
  </si>
  <si>
    <t>시설비</t>
    <phoneticPr fontId="0" type="Hiragana"/>
  </si>
  <si>
    <t>시설비</t>
    <phoneticPr fontId="0" type="Hiragana"/>
  </si>
  <si>
    <t>시설비</t>
    <phoneticPr fontId="0" type="Hiragana"/>
  </si>
  <si>
    <t>불용품매각대</t>
    <phoneticPr fontId="0" type="Hiragana"/>
  </si>
  <si>
    <t>불용품매각대</t>
    <phoneticPr fontId="0" type="Hiragana"/>
  </si>
  <si>
    <t>불용품매각대</t>
    <phoneticPr fontId="0" type="Hiragana"/>
  </si>
  <si>
    <t>불용품매각대</t>
    <phoneticPr fontId="0" type="Hiragana"/>
  </si>
  <si>
    <t>불용품매각대</t>
    <phoneticPr fontId="0" type="Hiragana"/>
  </si>
  <si>
    <t>블용품매각대</t>
    <phoneticPr fontId="0" type="Hiragana"/>
  </si>
  <si>
    <t>불용품매각대</t>
    <phoneticPr fontId="0" type="Hiragana"/>
  </si>
  <si>
    <t>불용품매각대</t>
    <phoneticPr fontId="0" type="Hiragana"/>
  </si>
  <si>
    <t>기타전입금</t>
    <phoneticPr fontId="0" type="Hiragana"/>
  </si>
  <si>
    <t>기타전입금</t>
    <phoneticPr fontId="0" type="Hiragana"/>
  </si>
  <si>
    <t>운영충당 적립금 및 환경 개선준비금</t>
    <phoneticPr fontId="0" type="Hiragana"/>
  </si>
  <si>
    <t>적립금 및 준비금(특별회계)</t>
    <phoneticPr fontId="0" type="Hiragana"/>
  </si>
  <si>
    <t>운영충당적립금 지출</t>
    <phoneticPr fontId="0" type="Hiragana"/>
  </si>
  <si>
    <t>시설환경개선부담금 지출</t>
    <phoneticPr fontId="0" type="Hiragana"/>
  </si>
  <si>
    <t>운영충당 적립금 및 환경 개선준비금</t>
    <phoneticPr fontId="0" type="Hiragana"/>
  </si>
  <si>
    <t>운영충당 적립금 및 환경 개선준비금</t>
    <phoneticPr fontId="0" type="Hiragana"/>
  </si>
  <si>
    <t>시설환경개선준비금</t>
    <phoneticPr fontId="0" type="Hiragana"/>
  </si>
  <si>
    <t>적립금 및 준비금(특별회계)</t>
    <phoneticPr fontId="0" type="Hiragana"/>
  </si>
  <si>
    <t>시설환경개선부담금 지출</t>
    <phoneticPr fontId="0" type="Hiragana"/>
  </si>
  <si>
    <t>2024년 예산(A)</t>
    <phoneticPr fontId="0" type="Hiragana"/>
  </si>
  <si>
    <t>2025년 예산(안)(B)</t>
    <phoneticPr fontId="0" type="Hiragana"/>
  </si>
  <si>
    <t> 2025년도 예산(안) 총괄표</t>
    <phoneticPr fontId="0" type="Hiragana"/>
  </si>
  <si>
    <t>2025년 예산(안)(B)</t>
    <phoneticPr fontId="0" type="Hiragana"/>
  </si>
  <si>
    <t>2024년 예산(A)</t>
    <phoneticPr fontId="0" type="Hiragana"/>
  </si>
  <si>
    <t>2025년 예산(안)(B)</t>
    <phoneticPr fontId="0" type="Hiragana"/>
  </si>
  <si>
    <t>2024년 예산(A)</t>
    <phoneticPr fontId="0" type="Hiragana"/>
  </si>
  <si>
    <t>2025년 예산(안)(B)</t>
    <phoneticPr fontId="0" type="Hiragana"/>
  </si>
  <si>
    <t> 2025년도 본부사무국 예산(안)</t>
    <phoneticPr fontId="0" type="Hiragana"/>
  </si>
  <si>
    <t>2025년 재가노인지원서비스 예산(안) 총괄</t>
    <phoneticPr fontId="0" type="Hiragana"/>
  </si>
  <si>
    <t/>
    <phoneticPr fontId="0" type="Hiragana"/>
  </si>
  <si>
    <t>2024년 예산(A)</t>
    <phoneticPr fontId="0" type="Hiragana"/>
  </si>
  <si>
    <t>2024년 강서지역아동센터 예산(안) 총괄</t>
    <phoneticPr fontId="0" type="Hiragana"/>
  </si>
  <si>
    <t/>
    <phoneticPr fontId="0" type="Hiragana"/>
  </si>
  <si>
    <t>2024년 예산(A)</t>
    <phoneticPr fontId="0" type="Hiragana"/>
  </si>
  <si>
    <t>2025년 청소년지원센터 예산(안) 총괄</t>
    <phoneticPr fontId="0" type="Hiragana"/>
  </si>
  <si>
    <t>2025년 예산(안)(B)</t>
    <phoneticPr fontId="0" type="Hiragana"/>
  </si>
  <si>
    <t/>
    <phoneticPr fontId="0" type="Hiragana"/>
  </si>
  <si>
    <t>2025년 자원봉사센터 예산(안) 총괄</t>
    <phoneticPr fontId="0" type="Hiragana"/>
  </si>
  <si>
    <t>2024년 예산(A)</t>
    <phoneticPr fontId="0" type="Hiragana"/>
  </si>
  <si>
    <t/>
    <phoneticPr fontId="0" type="Hiragana"/>
  </si>
  <si>
    <t>2025년 발달재활서비스 예산(안) 총괄</t>
    <phoneticPr fontId="0" type="Hiragana"/>
  </si>
  <si>
    <t/>
    <phoneticPr fontId="0" type="Hiragana"/>
  </si>
  <si>
    <t>2025년 예산(안)(B)</t>
    <phoneticPr fontId="0" type="Hiragana"/>
  </si>
  <si>
    <t/>
    <phoneticPr fontId="0" type="Hiragana"/>
  </si>
  <si>
    <t>2025년 심리치유서비스 예산(안) 총괄</t>
    <phoneticPr fontId="0" type="Hiragana"/>
  </si>
  <si>
    <t>2025년 울산씨밀레 예산(안) 총괄</t>
    <phoneticPr fontId="0" type="Hiragana"/>
  </si>
  <si>
    <t>2025.1.1~12.31</t>
    <phoneticPr fontId="0" type="Hiragana"/>
  </si>
  <si>
    <t>금월잔액</t>
    <phoneticPr fontId="0" type="Hiragana"/>
  </si>
  <si>
    <t>합  계</t>
    <phoneticPr fontId="0" type="Hiragana"/>
  </si>
  <si>
    <t>2025년 호봉 기준(직원 1명) . 
감소 사유 : 2024년 급여에 사회보험의 기관분과 개인분이 포함되어 계상됨에 따라 25년도분은 구분하여 제대로 계상</t>
    <phoneticPr fontId="0" type="Hiragana"/>
  </si>
  <si>
    <t>2025년도 반영</t>
    <phoneticPr fontId="0" type="Hiragana"/>
  </si>
  <si>
    <t>4대보험료 사업장 부과 금액</t>
    <phoneticPr fontId="0" type="Hiragana"/>
  </si>
  <si>
    <t>야근식대 등</t>
    <phoneticPr fontId="0" type="Hiragana"/>
  </si>
  <si>
    <t>대외비 및 경조사비(설날, 추석, 성탄 선물 포함)</t>
    <phoneticPr fontId="0" type="Hiragana"/>
  </si>
  <si>
    <t>이사회 회의비(연 4회) 400,000원, 이사 교통비 지원 200,000원
TFT 회의비(연 4~5회) 400,000원</t>
    <phoneticPr fontId="0" type="Hiragana"/>
  </si>
  <si>
    <t xml:space="preserve"> 교통비 등 100,000원</t>
    <phoneticPr fontId="0" type="Hiragana"/>
  </si>
  <si>
    <t>감사수수료 및 세무신고수수료 2,000,000원
분사무소 폐지 및 등기변경수수료등 1,700,000원
사무용품 및 소모품비 100,000원
서류발급등 수수료 200,000원</t>
    <phoneticPr fontId="0" type="Hiragana"/>
  </si>
  <si>
    <t xml:space="preserve"> 우편 및 전화요금 15,000*12=180,000원</t>
    <phoneticPr fontId="0" type="Hiragana"/>
  </si>
  <si>
    <t>직원 직무 등 외부교육 100,000원</t>
    <phoneticPr fontId="0" type="Hiragana"/>
  </si>
  <si>
    <t>장애인고용부담금 : 7,250,000원
(후원금 처리분 반영)
주민세 등</t>
    <phoneticPr fontId="0" type="Hiragana"/>
  </si>
  <si>
    <t>정기예금 이율 감소에 따른 감액  (4.41%-&gt;3.2%)</t>
    <phoneticPr fontId="0" type="Hiragana"/>
  </si>
  <si>
    <t>정기예금 이율 감소에 따른 감액  (4.41%-&gt;3.2%)</t>
    <phoneticPr fontId="0" type="Hiragana"/>
  </si>
  <si>
    <t>정기예금 이율 감소에 따른 감액 (5.3%-&gt;3.4%)</t>
    <phoneticPr fontId="0" type="Hiragana"/>
  </si>
  <si>
    <t xml:space="preserve">2억 기본재산 이자 </t>
    <phoneticPr fontId="0" type="Hiragana"/>
  </si>
  <si>
    <t>기타예금이자 및 후원금(1,000원)</t>
    <phoneticPr fontId="0" type="Hiragana"/>
  </si>
  <si>
    <t>운영위원회</t>
    <phoneticPr fontId="0" type="Hiragana"/>
  </si>
  <si>
    <t xml:space="preserve"> 증명서 발급 등</t>
    <phoneticPr fontId="0" type="Hiragana"/>
  </si>
  <si>
    <t>봉천종합사회복지관 재산세(토지분) 납부 등</t>
    <phoneticPr fontId="0" type="Hiragana"/>
  </si>
  <si>
    <t>아동발달지원센터수입</t>
    <phoneticPr fontId="0" type="Hiragana"/>
  </si>
  <si>
    <t>합  계</t>
    <phoneticPr fontId="0" type="Hiragana"/>
  </si>
  <si>
    <t>합  계</t>
    <phoneticPr fontId="0" type="Hiragana"/>
  </si>
  <si>
    <t>총 계</t>
    <phoneticPr fontId="0" type="Hiragana"/>
  </si>
  <si>
    <t xml:space="preserve"> 3억 기본재산 이자 </t>
    <phoneticPr fontId="0" type="Hiragana"/>
  </si>
  <si>
    <t>(사)부산Y 후원금</t>
    <phoneticPr fontId="0" type="Hiragana"/>
  </si>
  <si>
    <t>경상비통장 예금이자 4,187원, 후원금 통장 이자 1,986,600원</t>
    <phoneticPr fontId="0" type="Hiragana"/>
  </si>
  <si>
    <t xml:space="preserve">법인세 환급금 등 </t>
    <phoneticPr fontId="0" type="Hiragana"/>
  </si>
  <si>
    <t>수탁시설 운영종료</t>
    <phoneticPr fontId="0" type="Hiragana"/>
  </si>
  <si>
    <t>송금수수료, 퇴직연금운용수수료</t>
    <phoneticPr fontId="0" type="Hiragana"/>
  </si>
  <si>
    <t>본인부담금69,745,200원 (1월~12월)</t>
    <phoneticPr fontId="0" type="Hiragana"/>
  </si>
  <si>
    <t>장기요양급여수입 883,654,800원
-급여수입 929,880,000원(70명＊20회*12월＊55,350원=929,880,00원)
-장기근속장려금수입 23,520,000원</t>
    <phoneticPr fontId="0" type="Hiragana"/>
  </si>
  <si>
    <t>2024년도이월금</t>
    <phoneticPr fontId="0" type="Hiragana"/>
  </si>
  <si>
    <t>기타예금이자수입</t>
    <phoneticPr fontId="0" type="Hiragana"/>
  </si>
  <si>
    <t>처우개선비(직접비) 8,900,000원
 인센티브 8,400,000원
 경조사비  500,000원
 처우개선비(간접비) 7,500,000원
 경조사비 500,000원
 인센티브7,000,000원</t>
    <phoneticPr fontId="0" type="Hiragana"/>
  </si>
  <si>
    <t>사회보험부담금(직접비) 58,100,000원
 요양보호사 52,000,000원
 가산복지사 6,100,000원
 사회보험부담금(간접비) 5,000,000원
 관리자사회보험 5,000,000원</t>
    <phoneticPr fontId="0" type="Hiragana"/>
  </si>
  <si>
    <t>퇴직적립금(직접비) 56,400,000원
 요양보호사 52,000,000원
 가산복지사  4,400,000원 
 퇴직적립금(간접비) 4,368,000원
관리자퇴직금4,368,000원</t>
    <phoneticPr fontId="0" type="Hiragana"/>
  </si>
  <si>
    <t>소  계</t>
    <phoneticPr fontId="0" type="Hiragana"/>
  </si>
  <si>
    <t>소  계</t>
    <phoneticPr fontId="0" type="Hiragana"/>
  </si>
  <si>
    <t>급여(직접비) 602,493,970원
 요양보호사 546,045,970원: 급여 510,000,000원, 유급휴무30,045,970원, 명절휴가비 6,000,000원
 가산급여56,448,000원 : 기본급 50,400,000원 ,명절휴가비 6,048,000원
 급여(간접비) 52,416,000원 : 기본급 46,800,000원, 명절휴가비 5,616,000원)</t>
    <phoneticPr fontId="0" type="Hiragana"/>
  </si>
  <si>
    <t>각종수당(직접비) 153,142,320원
 주차수당 101,000,000원
 연차수당 30,290,320원
 장기근속+가산 21,852,000원
 각종수당(간접비) 3,600,000원
 관리자수당 3,600,000원</t>
    <phoneticPr fontId="0" type="Hiragana"/>
  </si>
  <si>
    <t xml:space="preserve"> 월례회 및 평가회의비 2,000,000원
 운영위원회 2,000,000원</t>
    <phoneticPr fontId="0" type="Hiragana"/>
  </si>
  <si>
    <t>퇴직운용수수료 1,000,000원
사무용품 3,000,000원
소모품 및 수수료 2,000,000원
기기임대및 관리비 3,000,000원</t>
    <phoneticPr fontId="0" type="Hiragana"/>
  </si>
  <si>
    <t>임차료</t>
    <phoneticPr fontId="0" type="Hiragana"/>
  </si>
  <si>
    <t xml:space="preserve"> 전기요금 3,000,000원
 전화요금 1,200,000원
 수도요금 600,000원
 우편물 발송 500,000원
 배상책임보험 800,000원
 상해보험 700,000원
 화재보험등 1,000,000원</t>
    <phoneticPr fontId="0" type="Hiragana"/>
  </si>
  <si>
    <t>월 임차료 440,000원*12월=5,280,000원</t>
    <phoneticPr fontId="0" type="Hiragana"/>
  </si>
  <si>
    <t xml:space="preserve"> 자동차할부금 8,400,000원                
 보험료 1,600,000원
 세금 및 관리비 5,000,000원
 유류비 3,000,000원</t>
    <phoneticPr fontId="0" type="Hiragana"/>
  </si>
  <si>
    <t xml:space="preserve"> 자동차 구입비 15,000,000원        
 냉난방기 2,000,000원
 프린터등 운영비품 4,000,000원</t>
    <phoneticPr fontId="0" type="Hiragana"/>
  </si>
  <si>
    <t xml:space="preserve"> 교육비 3,000,000원
 명절선물 등(이용자) 5,000,000원
 홍보사업 7,000,000원
 워크샵 5,000,000원</t>
    <phoneticPr fontId="0" type="Hiragana"/>
  </si>
  <si>
    <t/>
    <phoneticPr fontId="0" type="Hiragana"/>
  </si>
  <si>
    <t>장기요양 수가 증가</t>
    <phoneticPr fontId="0" type="Hiragana"/>
  </si>
  <si>
    <t>이용시간 감소 등</t>
    <phoneticPr fontId="0" type="Hiragana"/>
  </si>
  <si>
    <t>이용시간 감소 등</t>
    <phoneticPr fontId="0" type="Hiragana"/>
  </si>
  <si>
    <t>2024년 예산(A)</t>
    <phoneticPr fontId="0" type="Hiragana"/>
  </si>
  <si>
    <t>&lt;세입&gt;                                                                                                                                                                                                                                (단위:원)</t>
    <phoneticPr fontId="0" type="Hiragana"/>
  </si>
  <si>
    <t>&lt;세출&gt;                                                                                                                                                                                                                                 (단위:원)</t>
    <phoneticPr fontId="0" type="Hiragana"/>
  </si>
  <si>
    <t>실습기간 조정</t>
    <phoneticPr fontId="0" type="Hiragana"/>
  </si>
  <si>
    <t>실버비지니스 사업 종료</t>
    <phoneticPr fontId="0" type="Hiragana"/>
  </si>
  <si>
    <t>실버비지니스 사업 종료</t>
    <phoneticPr fontId="0" type="Hiragana"/>
  </si>
  <si>
    <t>시설지정후원금 통장 개설</t>
    <phoneticPr fontId="0" type="Hiragana"/>
  </si>
  <si>
    <t>실버비지니스 사업 종료로 기업후원 감소</t>
    <phoneticPr fontId="0" type="Hiragana"/>
  </si>
  <si>
    <t>장기요양수가 증가</t>
    <phoneticPr fontId="0" type="Hiragana"/>
  </si>
  <si>
    <t>이월금 적용</t>
    <phoneticPr fontId="0" type="Hiragana"/>
  </si>
  <si>
    <t>기업후원금 감소</t>
    <phoneticPr fontId="0" type="Hiragana"/>
  </si>
  <si>
    <t>기타 잡수입 조정</t>
    <phoneticPr fontId="0" type="Hiragana"/>
  </si>
  <si>
    <t>적립금 감액</t>
    <phoneticPr fontId="0" type="Hiragana"/>
  </si>
  <si>
    <t>적립금 감액</t>
    <phoneticPr fontId="0" type="Hiragana"/>
  </si>
  <si>
    <t>인건비 인상</t>
    <phoneticPr fontId="0" type="Hiragana"/>
  </si>
  <si>
    <t>인원 변동, 수당 감액</t>
    <phoneticPr fontId="0" type="Hiragana"/>
  </si>
  <si>
    <t>인원 변동</t>
    <phoneticPr fontId="0" type="Hiragana"/>
  </si>
  <si>
    <t>기관운영비 조정</t>
    <phoneticPr fontId="0" type="Hiragana"/>
  </si>
  <si>
    <t>워크숍 회의비 감액</t>
    <phoneticPr fontId="0" type="Hiragana"/>
  </si>
  <si>
    <t>총 계</t>
    <phoneticPr fontId="0" type="Hiragana"/>
  </si>
  <si>
    <t>합  계</t>
    <phoneticPr fontId="0" type="Hiragana"/>
  </si>
  <si>
    <t>시설보수비 추가</t>
    <phoneticPr fontId="0" type="Hiragana"/>
  </si>
  <si>
    <t>노후화 대비 인상</t>
    <phoneticPr fontId="0" type="Hiragana"/>
  </si>
  <si>
    <t>노후화 대비 인상</t>
    <phoneticPr fontId="0" type="Hiragana"/>
  </si>
  <si>
    <t>이용 일수 조정</t>
    <phoneticPr fontId="0" type="Hiragana"/>
  </si>
  <si>
    <t>이용 일수 조정</t>
    <phoneticPr fontId="0" type="Hiragana"/>
  </si>
  <si>
    <t>사업비 조정</t>
    <phoneticPr fontId="0" type="Hiragana"/>
  </si>
  <si>
    <t>어르신 나들이 비용 증액</t>
    <phoneticPr fontId="0" type="Hiragana"/>
  </si>
  <si>
    <t>사업비 조정</t>
    <phoneticPr fontId="0" type="Hiragana"/>
  </si>
  <si>
    <t>예산 1% 이내</t>
    <phoneticPr fontId="0" type="Hiragana"/>
  </si>
  <si>
    <t>적립금 잔액 적용</t>
    <phoneticPr fontId="0" type="Hiragana"/>
  </si>
  <si>
    <t>적립금 잔액 적용</t>
    <phoneticPr fontId="0" type="Hiragana"/>
  </si>
  <si>
    <t xml:space="preserve">2024년 은학의집 요양시설 예산(안) </t>
    <phoneticPr fontId="0" type="Hiragana"/>
  </si>
  <si>
    <t xml:space="preserve">2024년 은학의집 재가복지 예산(안) </t>
    <phoneticPr fontId="0" type="Hiragana"/>
  </si>
  <si>
    <t/>
    <phoneticPr fontId="0" type="Hiragana"/>
  </si>
  <si>
    <t>장기요양 수가 증가</t>
    <phoneticPr fontId="0" type="Hiragana"/>
  </si>
  <si>
    <t>촉탁의 비용 증가</t>
    <phoneticPr fontId="0" type="Hiragana"/>
  </si>
  <si>
    <t>생계급여 수급자 감소</t>
    <phoneticPr fontId="0" type="Hiragana"/>
  </si>
  <si>
    <t>공단평가 준비회의 등 회의비 증가</t>
    <phoneticPr fontId="0" type="Hiragana"/>
  </si>
  <si>
    <t>임차료</t>
    <phoneticPr fontId="0" type="Hiragana"/>
  </si>
  <si>
    <t>어르신 특별식 증액</t>
    <phoneticPr fontId="0" type="Hiragana"/>
  </si>
  <si>
    <t>어르신 약제비 증액</t>
    <phoneticPr fontId="0" type="Hiragana"/>
  </si>
  <si>
    <t>간식비 현실화</t>
    <phoneticPr fontId="0" type="Hiragana"/>
  </si>
  <si>
    <t>프로그램 수가 반영</t>
    <phoneticPr fontId="0" type="Hiragana"/>
  </si>
  <si>
    <t>총  계</t>
    <phoneticPr fontId="0" type="Hiragana"/>
  </si>
  <si>
    <t>장기요양 수가 증가 
재가복지 208,065,384원 
요양시설 164,859,120원</t>
    <phoneticPr fontId="0" type="Hiragana"/>
  </si>
  <si>
    <t>장기요양 수가 증가 
재가복지 61,560,000원 
요양시설 132,312,500원</t>
    <phoneticPr fontId="0" type="Hiragana"/>
  </si>
  <si>
    <t>재가복지: 방문요양 추가이용료 1,000,000원
요양시설 : 촉탁의 진료비 1,800,000원
추가이용료 등 1,200,000원</t>
    <phoneticPr fontId="0" type="Hiragana"/>
  </si>
  <si>
    <t>요양시설 수급자생계비 1명 4,018,740원 
수급자월동대책비 등 1,000,000원</t>
    <phoneticPr fontId="0" type="Hiragana"/>
  </si>
  <si>
    <t xml:space="preserve"> 재가복지 실습비 375,000원</t>
    <phoneticPr fontId="0" type="Hiragana"/>
  </si>
  <si>
    <t>재가복지 실버비지니스 사업 종료</t>
    <phoneticPr fontId="0" type="Hiragana"/>
  </si>
  <si>
    <t xml:space="preserve">요양시설 지정 후원금 3,000,000원 </t>
    <phoneticPr fontId="0" type="Hiragana"/>
  </si>
  <si>
    <t xml:space="preserve">재가복지 
CMS후원금 5,400,000원
 일시후원금 360,000원 
국민은행 복지기금후원 6,000,000원
후원금 24,000,000원 </t>
    <phoneticPr fontId="0" type="Hiragana"/>
  </si>
  <si>
    <t>재가복지주간보호 급여비용가산 84,000,000원 
방문요양급여비용가산  48,000,000원 
요양시설인력추가가산 등180,000,000원</t>
    <phoneticPr fontId="0" type="Hiragana"/>
  </si>
  <si>
    <t>재가복지 1,249,211,856원
요양시설 692,282,880원</t>
    <phoneticPr fontId="0" type="Hiragana"/>
  </si>
  <si>
    <t xml:space="preserve"> 재가복지기관장 숙소 보증금 반환금 10,000,000원</t>
    <phoneticPr fontId="0" type="Hiragana"/>
  </si>
  <si>
    <t>재가복지 주간보호  204,415,000원 
재가복지 운영충당적립금 116,238,539원 
재가복지 시설환경개선준비금  123,250,225원
방문요양 165,000,000원 
요양시설 전년도이월금 370,000,000원 
요양시설 운영충당금 129,808,075원 
요양시설 환경개선준비금 116,404,410원</t>
    <phoneticPr fontId="0" type="Hiragana"/>
  </si>
  <si>
    <t xml:space="preserve">재가복지 주간보호 500,000원 
방문요양 150,000원
 요양시설 600,000원 </t>
    <phoneticPr fontId="0" type="Hiragana"/>
  </si>
  <si>
    <t xml:space="preserve"> 재가복지 16,800,000원 
 요양시설 16,800,000원 </t>
    <phoneticPr fontId="0" type="Hiragana"/>
  </si>
  <si>
    <t xml:space="preserve"> 재가복지 주간보호 685,836원 
방문요양 488,160원
 요양시설 출산지원금 3,000,000원 
유급휴가비용 등 기타잡수입 1,114,275원 </t>
    <phoneticPr fontId="0" type="Hiragana"/>
  </si>
  <si>
    <t xml:space="preserve">재가복지 946,634,160원
요양시설 597,951,720원 </t>
    <phoneticPr fontId="0" type="Hiragana"/>
  </si>
  <si>
    <t xml:space="preserve">재가복지 229,011,740원
요양시설 179,147,280원 </t>
    <phoneticPr fontId="0" type="Hiragana"/>
  </si>
  <si>
    <t xml:space="preserve">재가복지 2,000,000원
요양시설 5,000,000원 </t>
    <phoneticPr fontId="0" type="Hiragana"/>
  </si>
  <si>
    <t xml:space="preserve">재가복지 97,970,580원
요양시설 64,758,250원 </t>
    <phoneticPr fontId="0" type="Hiragana"/>
  </si>
  <si>
    <t xml:space="preserve">재가복지 124,472,340원
요양시설 82,527,940원 </t>
    <phoneticPr fontId="0" type="Hiragana"/>
  </si>
  <si>
    <t xml:space="preserve">재가복지 주간보호 2,400,000원 
재가복지 방문요양 3,600,000원
요양시설 2,400,000원 </t>
    <phoneticPr fontId="0" type="Hiragana"/>
  </si>
  <si>
    <t xml:space="preserve">재가복지 3,000,000원
요양시설 3,000,000원 </t>
    <phoneticPr fontId="0" type="Hiragana"/>
  </si>
  <si>
    <t>사회복지법인 YWCA 복지사업단</t>
    <phoneticPr fontId="2" type="noConversion"/>
  </si>
  <si>
    <r>
      <t xml:space="preserve">2025년 예산(안) </t>
    </r>
    <r>
      <rPr>
        <b/>
        <u/>
        <sz val="22"/>
        <color theme="8" tint="-0.249977111117893"/>
        <rFont val="맑은 고딕"/>
        <family val="3"/>
        <charset val="129"/>
        <scheme val="minor"/>
      </rPr>
      <t>지부별</t>
    </r>
    <r>
      <rPr>
        <b/>
        <u/>
        <sz val="22"/>
        <color theme="1"/>
        <rFont val="맑은 고딕"/>
        <family val="3"/>
        <charset val="129"/>
        <scheme val="minor"/>
      </rPr>
      <t xml:space="preserve"> 총괄표</t>
    </r>
    <phoneticPr fontId="2" type="noConversion"/>
  </si>
  <si>
    <t>2025.1.1~12.31</t>
    <phoneticPr fontId="2" type="noConversion"/>
  </si>
  <si>
    <t>2024년 예산(A)</t>
    <phoneticPr fontId="2" type="noConversion"/>
  </si>
  <si>
    <t>01 재산수입</t>
    <phoneticPr fontId="2" type="noConversion"/>
  </si>
  <si>
    <t>11 기본재산수입</t>
    <phoneticPr fontId="2" type="noConversion"/>
  </si>
  <si>
    <t>112 이자수입</t>
    <phoneticPr fontId="2" type="noConversion"/>
  </si>
  <si>
    <t>합   계</t>
    <phoneticPr fontId="2" type="noConversion"/>
  </si>
  <si>
    <t>02 사업수입</t>
    <phoneticPr fontId="2" type="noConversion"/>
  </si>
  <si>
    <t>21 사업수입</t>
    <phoneticPr fontId="2" type="noConversion"/>
  </si>
  <si>
    <t>05 후원금 수입</t>
    <phoneticPr fontId="2" type="noConversion"/>
  </si>
  <si>
    <t>51 후원금 수입</t>
    <phoneticPr fontId="46" type="noConversion"/>
  </si>
  <si>
    <t>511 지정후원금</t>
    <phoneticPr fontId="46" type="noConversion"/>
  </si>
  <si>
    <t>512 비지정후원금</t>
    <phoneticPr fontId="46" type="noConversion"/>
  </si>
  <si>
    <t>합   계</t>
    <phoneticPr fontId="2" type="noConversion"/>
  </si>
  <si>
    <t>08 이월금</t>
    <phoneticPr fontId="2" type="noConversion"/>
  </si>
  <si>
    <t>81 이월금</t>
    <phoneticPr fontId="2" type="noConversion"/>
  </si>
  <si>
    <t>811 전년도이월금</t>
    <phoneticPr fontId="2" type="noConversion"/>
  </si>
  <si>
    <t>812 전년도이월금(후원금)</t>
    <phoneticPr fontId="46" type="noConversion"/>
  </si>
  <si>
    <t>09 잡수입</t>
    <phoneticPr fontId="2" type="noConversion"/>
  </si>
  <si>
    <t>91 잡수입</t>
    <phoneticPr fontId="2" type="noConversion"/>
  </si>
  <si>
    <t>912 기타예금이자수입</t>
    <phoneticPr fontId="2" type="noConversion"/>
  </si>
  <si>
    <t>913 기타잡수입</t>
    <phoneticPr fontId="2" type="noConversion"/>
  </si>
  <si>
    <t>01 사무비</t>
    <phoneticPr fontId="2" type="noConversion"/>
  </si>
  <si>
    <t>11 인건비</t>
    <phoneticPr fontId="2" type="noConversion"/>
  </si>
  <si>
    <t>111 급여</t>
    <phoneticPr fontId="2" type="noConversion"/>
  </si>
  <si>
    <t>115 퇴직금 및 퇴직적립금</t>
    <phoneticPr fontId="2" type="noConversion"/>
  </si>
  <si>
    <t>116 사회보험 부담금</t>
    <phoneticPr fontId="2" type="noConversion"/>
  </si>
  <si>
    <t>117 기타후생경비</t>
    <phoneticPr fontId="2" type="noConversion"/>
  </si>
  <si>
    <t>12 업무추진비</t>
    <phoneticPr fontId="2" type="noConversion"/>
  </si>
  <si>
    <t>121 기관운영비</t>
    <phoneticPr fontId="2" type="noConversion"/>
  </si>
  <si>
    <t>123 회의비</t>
    <phoneticPr fontId="2" type="noConversion"/>
  </si>
  <si>
    <t>합   계</t>
    <phoneticPr fontId="2" type="noConversion"/>
  </si>
  <si>
    <t>13 운영비</t>
    <phoneticPr fontId="2" type="noConversion"/>
  </si>
  <si>
    <t>131 여비</t>
    <phoneticPr fontId="2" type="noConversion"/>
  </si>
  <si>
    <t>132 수용비및수수료</t>
    <phoneticPr fontId="2" type="noConversion"/>
  </si>
  <si>
    <t>133 공공요금</t>
    <phoneticPr fontId="2" type="noConversion"/>
  </si>
  <si>
    <t>134 제세공과금</t>
    <phoneticPr fontId="2" type="noConversion"/>
  </si>
  <si>
    <t>135 기타운영비</t>
    <phoneticPr fontId="46" type="noConversion"/>
  </si>
  <si>
    <t>합   계</t>
    <phoneticPr fontId="2" type="noConversion"/>
  </si>
  <si>
    <t>04 전출금</t>
    <phoneticPr fontId="2" type="noConversion"/>
  </si>
  <si>
    <t>41 전출금</t>
    <phoneticPr fontId="2" type="noConversion"/>
  </si>
  <si>
    <t>411 서울지부전출금</t>
    <phoneticPr fontId="2" type="noConversion"/>
  </si>
  <si>
    <t>412 부산지부전출금</t>
    <phoneticPr fontId="2" type="noConversion"/>
  </si>
  <si>
    <t>07 잡지출</t>
    <phoneticPr fontId="2" type="noConversion"/>
  </si>
  <si>
    <t>71 잡지출</t>
    <phoneticPr fontId="2" type="noConversion"/>
  </si>
  <si>
    <t>711 잡지출</t>
    <phoneticPr fontId="2" type="noConversion"/>
  </si>
  <si>
    <t>08 예비비</t>
    <phoneticPr fontId="2" type="noConversion"/>
  </si>
  <si>
    <t>81 예비비 및 기타</t>
    <phoneticPr fontId="2" type="noConversion"/>
  </si>
  <si>
    <t>811 예비비</t>
    <phoneticPr fontId="2" type="noConversion"/>
  </si>
  <si>
    <t>합  계</t>
    <phoneticPr fontId="2" type="noConversion"/>
  </si>
  <si>
    <t>총  계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</si>
  <si>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</si>
  <si>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</si>
  <si>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입소(이용)비용수입</t>
    <phoneticPr fontId="2" type="noConversion"/>
  </si>
  <si>
    <t>사업수입</t>
    <phoneticPr fontId="2" type="noConversion"/>
  </si>
  <si>
    <t>사업수입</t>
    <phoneticPr fontId="2" type="noConversion"/>
  </si>
  <si>
    <t>합  계</t>
    <phoneticPr fontId="2" type="noConversion"/>
  </si>
  <si>
    <t>합  계</t>
    <phoneticPr fontId="2" type="noConversion"/>
  </si>
  <si>
    <t>보조금수입</t>
    <phoneticPr fontId="2" type="noConversion"/>
  </si>
  <si>
    <t>보조금수입</t>
    <phoneticPr fontId="2" type="noConversion"/>
  </si>
  <si>
    <t>국고보조금</t>
    <phoneticPr fontId="2" type="noConversion"/>
  </si>
  <si>
    <t>시도보조금</t>
    <phoneticPr fontId="2" type="noConversion"/>
  </si>
  <si>
    <t>기타보조금</t>
    <phoneticPr fontId="2" type="noConversion"/>
  </si>
  <si>
    <t>합 계</t>
    <phoneticPr fontId="2" type="noConversion"/>
  </si>
  <si>
    <t>후원금수입</t>
    <phoneticPr fontId="2" type="noConversion"/>
  </si>
  <si>
    <t>후원금수입</t>
    <phoneticPr fontId="2" type="noConversion"/>
  </si>
  <si>
    <t>요양급여수입</t>
    <phoneticPr fontId="2" type="noConversion"/>
  </si>
  <si>
    <t>요양급여수입</t>
    <phoneticPr fontId="2" type="noConversion"/>
  </si>
  <si>
    <t>장기요양급여수입</t>
    <phoneticPr fontId="2" type="noConversion"/>
  </si>
  <si>
    <t>가산금수입</t>
    <phoneticPr fontId="2" type="noConversion"/>
  </si>
  <si>
    <t>합 계</t>
    <phoneticPr fontId="2" type="noConversion"/>
  </si>
  <si>
    <t>전입금</t>
    <phoneticPr fontId="2" type="noConversion"/>
  </si>
  <si>
    <t>법인전입금(후원금)</t>
    <phoneticPr fontId="2" type="noConversion"/>
  </si>
  <si>
    <t>기타전입금</t>
    <phoneticPr fontId="2" type="noConversion"/>
  </si>
  <si>
    <t>합 계</t>
    <phoneticPr fontId="2" type="noConversion"/>
  </si>
  <si>
    <t>이월금</t>
    <phoneticPr fontId="2" type="noConversion"/>
  </si>
  <si>
    <t>이월금</t>
    <phoneticPr fontId="2" type="noConversion"/>
  </si>
  <si>
    <t>전년도이월금(후원금)</t>
    <phoneticPr fontId="2" type="noConversion"/>
  </si>
  <si>
    <t>합 계</t>
    <phoneticPr fontId="2" type="noConversion"/>
  </si>
  <si>
    <t>잡수입</t>
    <phoneticPr fontId="2" type="noConversion"/>
  </si>
  <si>
    <t>불용품매각대</t>
    <phoneticPr fontId="2" type="noConversion"/>
  </si>
  <si>
    <t>기타예금이자수입</t>
    <phoneticPr fontId="2" type="noConversion"/>
  </si>
  <si>
    <t>직원식재료수입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</si>
  <si>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</si>
  <si>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</si>
  <si>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</si>
  <si>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</si>
  <si>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총 계</t>
    <phoneticPr fontId="0" type="Hiragana"/>
  </si>
  <si>
    <t>사무비</t>
    <phoneticPr fontId="2" type="noConversion"/>
  </si>
  <si>
    <t>인건비</t>
    <phoneticPr fontId="2" type="noConversion"/>
  </si>
  <si>
    <t>일용잡급</t>
    <phoneticPr fontId="2" type="noConversion"/>
  </si>
  <si>
    <t>퇴직금 및 퇴직적립금</t>
    <phoneticPr fontId="2" type="noConversion"/>
  </si>
  <si>
    <t>업무추진비</t>
    <phoneticPr fontId="2" type="noConversion"/>
  </si>
  <si>
    <t>직책보조비</t>
    <phoneticPr fontId="2" type="noConversion"/>
  </si>
  <si>
    <t>운영비</t>
    <phoneticPr fontId="2" type="noConversion"/>
  </si>
  <si>
    <t>재산조성비</t>
    <phoneticPr fontId="2" type="noConversion"/>
  </si>
  <si>
    <t>시설비</t>
    <phoneticPr fontId="2" type="noConversion"/>
  </si>
  <si>
    <t>합 계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</si>
  <si>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</si>
  <si>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</si>
  <si>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</si>
  <si>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</si>
  <si>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피복비</t>
    <phoneticPr fontId="2" type="noConversion"/>
  </si>
  <si>
    <t>의료비</t>
    <phoneticPr fontId="2" type="noConversion"/>
  </si>
  <si>
    <t>특별급식비</t>
    <phoneticPr fontId="2" type="noConversion"/>
  </si>
  <si>
    <t>사례관리사업비</t>
    <phoneticPr fontId="2" type="noConversion"/>
  </si>
  <si>
    <t>서비스제공사업비</t>
    <phoneticPr fontId="2" type="noConversion"/>
  </si>
  <si>
    <t>지역조직화사업비</t>
    <phoneticPr fontId="2" type="noConversion"/>
  </si>
  <si>
    <t>공동모금회사업비</t>
    <phoneticPr fontId="2" type="noConversion"/>
  </si>
  <si>
    <t>재가노인센터사업비</t>
    <phoneticPr fontId="2" type="noConversion"/>
  </si>
  <si>
    <t>지역아동센터사업비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</si>
  <si>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</si>
  <si>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</si>
  <si>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후원사업비</t>
    <phoneticPr fontId="2" type="noConversion"/>
  </si>
  <si>
    <t>기타지원사업비</t>
    <phoneticPr fontId="2" type="noConversion"/>
  </si>
  <si>
    <t>프로그램사업비</t>
    <phoneticPr fontId="2" type="noConversion"/>
  </si>
  <si>
    <t>가족참여사업비</t>
    <phoneticPr fontId="2" type="noConversion"/>
  </si>
  <si>
    <t>문화탐방비</t>
    <phoneticPr fontId="2" type="noConversion"/>
  </si>
  <si>
    <t>자원봉사자관리사업비</t>
    <phoneticPr fontId="2" type="noConversion"/>
  </si>
  <si>
    <t>홍보사업비</t>
    <phoneticPr fontId="2" type="noConversion"/>
  </si>
  <si>
    <t>후원자관리사업비</t>
    <phoneticPr fontId="2" type="noConversion"/>
  </si>
  <si>
    <t>실버비지니스사업</t>
    <phoneticPr fontId="2" type="noConversion"/>
  </si>
  <si>
    <t>특별행사사업비</t>
    <phoneticPr fontId="2" type="noConversion"/>
  </si>
  <si>
    <t>의료재활사업비</t>
    <phoneticPr fontId="2" type="noConversion"/>
  </si>
  <si>
    <t>사회심리재활사업비</t>
    <phoneticPr fontId="2" type="noConversion"/>
  </si>
  <si>
    <t>교육재활사업비</t>
    <phoneticPr fontId="2" type="noConversion"/>
  </si>
  <si>
    <t>직업재활사업비</t>
    <phoneticPr fontId="2" type="noConversion"/>
  </si>
  <si>
    <t>잡지출</t>
    <phoneticPr fontId="2" type="noConversion"/>
  </si>
  <si>
    <t>예비비 및 기타</t>
    <phoneticPr fontId="2" type="noConversion"/>
  </si>
  <si>
    <t>예비비</t>
    <phoneticPr fontId="2" type="noConversion"/>
  </si>
  <si>
    <t>합 계</t>
    <phoneticPr fontId="2" type="noConversion"/>
  </si>
  <si>
    <t>잡지출</t>
    <phoneticPr fontId="2" type="noConversion"/>
  </si>
  <si>
    <t>예비비 및 기타</t>
    <phoneticPr fontId="2" type="noConversion"/>
  </si>
  <si>
    <t>반환금</t>
    <phoneticPr fontId="2" type="noConversion"/>
  </si>
  <si>
    <t>적립금 및 준비금</t>
    <phoneticPr fontId="2" type="noConversion"/>
  </si>
  <si>
    <t>운영충당 적립금 및 환경 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</si>
  <si>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</si>
  <si>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</si>
  <si>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적립금 및 준비금(특별회계)</t>
    <phoneticPr fontId="2" type="noConversion"/>
  </si>
  <si>
    <t>운영충당적립금 지출</t>
    <phoneticPr fontId="2" type="noConversion"/>
  </si>
  <si>
    <t>시설환경개선부담금 지출</t>
    <phoneticPr fontId="2" type="noConversion"/>
  </si>
  <si>
    <t>금월이월금</t>
    <phoneticPr fontId="2" type="noConversion"/>
  </si>
  <si>
    <t>금월이월금</t>
    <phoneticPr fontId="2" type="noConversion"/>
  </si>
  <si>
    <t>금월잔액</t>
    <phoneticPr fontId="2" type="noConversion"/>
  </si>
  <si>
    <t>총  계</t>
    <phoneticPr fontId="0" type="Hiragana"/>
  </si>
  <si>
    <t>예금이율 감소에 따른 감액 
 복지사업단 576,592,479(3.31% 이자율)
 서울지부 200,000,000(3.2% 이자율)
 부산지부 300,000,000(4.3% 이자율)</t>
    <phoneticPr fontId="2" type="noConversion"/>
  </si>
  <si>
    <t>07. 전입금</t>
    <phoneticPr fontId="0" type="Hiragana"/>
  </si>
  <si>
    <t>71 전입금</t>
    <phoneticPr fontId="0" type="Hiragana"/>
  </si>
  <si>
    <t>합  계</t>
    <phoneticPr fontId="0" type="Hiragana"/>
  </si>
  <si>
    <t xml:space="preserve">일부 목적기금 해지 </t>
    <phoneticPr fontId="2" type="noConversion"/>
  </si>
  <si>
    <t>지부 및 시설 장애인고용부담금 납부 및 기타 후원금</t>
    <phoneticPr fontId="2" type="noConversion"/>
  </si>
  <si>
    <t>이자율 감소에 따른 감액 
 목적사업 160,000,000원
 지부분담금 수원지부 50,000,000원, 대구지부 50,000,000원, 울산  지부 25,000,000원, 후원금 이자 : 3,204원</t>
    <phoneticPr fontId="46" type="noConversion"/>
  </si>
  <si>
    <t>법인세, 지방소득세 환급금 등</t>
    <phoneticPr fontId="46" type="noConversion"/>
  </si>
  <si>
    <r>
      <t xml:space="preserve">■ 예산금액 : </t>
    </r>
    <r>
      <rPr>
        <sz val="12"/>
        <color theme="1"/>
        <rFont val="맑은 고딕"/>
        <family val="3"/>
        <charset val="129"/>
      </rPr>
      <t xml:space="preserve">2025년 예산(안) 총액 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82,872,336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94,383,037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12.2% 감소</t>
    </r>
    <phoneticPr fontId="2" type="noConversion"/>
  </si>
  <si>
    <r>
      <t xml:space="preserve">■ 예산금액 : </t>
    </r>
    <r>
      <rPr>
        <sz val="12"/>
        <color theme="1"/>
        <rFont val="맑은 고딕"/>
        <family val="3"/>
        <charset val="129"/>
      </rPr>
      <t>2025년 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9,000,000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u/>
        <sz val="12"/>
        <color theme="1"/>
        <rFont val="맑은 고딕"/>
        <family val="3"/>
        <charset val="129"/>
      </rPr>
      <t>9,800,000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8.2% 감소</t>
    </r>
    <phoneticPr fontId="2" type="noConversion"/>
  </si>
  <si>
    <t>총  계</t>
    <phoneticPr fontId="2" type="noConversion"/>
  </si>
  <si>
    <t> 2025년도 서울지부 예산(안)</t>
    <phoneticPr fontId="0" type="Hiragana"/>
  </si>
  <si>
    <t> 2025년도 부산지부 예산(안)</t>
    <phoneticPr fontId="0" type="Hiragana"/>
  </si>
  <si>
    <t>&lt;세 출&gt;                                                                                                                                                                                                (단위: 원)</t>
    <phoneticPr fontId="0" type="Hiragana"/>
  </si>
  <si>
    <t>중식비100,000*12회=1,200,000원</t>
    <phoneticPr fontId="0" type="Hiragana"/>
  </si>
  <si>
    <t>직원 1명 2,273,370*12=27,280,440원</t>
    <phoneticPr fontId="0" type="Hiragana"/>
  </si>
  <si>
    <t> 2025년도 서울YWCA봉천종합사회복지관 예산(안)</t>
    <phoneticPr fontId="0" type="Hiragana"/>
  </si>
  <si>
    <r>
      <t xml:space="preserve">■ 예산금액 : </t>
    </r>
    <r>
      <rPr>
        <sz val="12"/>
        <color theme="1"/>
        <rFont val="맑은 고딕"/>
        <family val="3"/>
        <charset val="129"/>
      </rPr>
      <t>2025년 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2,280,000,000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u/>
        <sz val="12"/>
        <color theme="1"/>
        <rFont val="맑은 고딕"/>
        <family val="3"/>
        <charset val="129"/>
      </rPr>
      <t>2,238,000,000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1.9% 증가</t>
    </r>
    <phoneticPr fontId="2" type="noConversion"/>
  </si>
  <si>
    <t>입소자(이용자)
부담금 수입</t>
    <phoneticPr fontId="2" type="noConversion"/>
  </si>
  <si>
    <t>총  계</t>
    <phoneticPr fontId="0" type="Hiragana"/>
  </si>
  <si>
    <t xml:space="preserve"> 놀이·미술·언어·음악치료 42,240,000원(회당 40,000원)</t>
    <phoneticPr fontId="2" type="noConversion"/>
  </si>
  <si>
    <t xml:space="preserve"> 놀이·미술·언어·음악치료 76,800,000원(회당 40,000원)</t>
    <phoneticPr fontId="2" type="noConversion"/>
  </si>
  <si>
    <t xml:space="preserve"> 놀이·미술·언어·음악치료 69,120,000원(회당 40,000원)</t>
    <phoneticPr fontId="2" type="noConversion"/>
  </si>
  <si>
    <t xml:space="preserve"> 아동청소년사회교육 5,760,000원
 성인기능교실 2,400,000원
 노인여가문화 5,040,000원
 생활체육 99,480,000원</t>
    <phoneticPr fontId="2" type="noConversion"/>
  </si>
  <si>
    <t xml:space="preserve"> 실습생지도 400,000원</t>
    <phoneticPr fontId="2" type="noConversion"/>
  </si>
  <si>
    <t xml:space="preserve"> 인건비 691,084,000원
 운영비 94,527,000원
 비정규직처우개선비 1,080,000원
 종사자복지포인트 6,400,000원
 공간개방사업 9,600,000원
 기능보강사업 51,574,000원
 경로식당 89,583,000원
 식사배달 76,165,000원
 밑반찬배달 49,236,000원
 영양사인건비 17,160,000원
 조리사인건비 16,992,000원
 급식운영 2,000,000원
 지역밀착형사회복지관 7,000,000원</t>
    <phoneticPr fontId="2" type="noConversion"/>
  </si>
  <si>
    <t xml:space="preserve"> 인건비 296,179,000원
 운영비 40,512,000원
 기능보강사업 34,383,000원
 경로식당 14,287,000원
 식사배달 11,771,000원
 밑반찬배달 1,944,000원
 영양사인건비 11,448,000원
 조리사인건비 11,328,000원
 급식운영 760,000원
 성인문해교육 12,000,000원</t>
    <phoneticPr fontId="2" type="noConversion"/>
  </si>
  <si>
    <t xml:space="preserve"> 무더위쉼터 330,000원
 1인가구돌봄사업 20,000,000원
 교육복지협력사업 7,500,000원
 양성평등기금사업 5,000,000원
 관악청년소상공인도시락지원사업 16,000,000원
 평생학습캠퍼스사업 5,000,000원
 1인가구지원사업 5,000,000원
 공동체형성지원사업 5,000,000원
 씽글벙글사랑방조성사업 5,000,000원
 지역공감어울림축제 10,000,000원</t>
    <phoneticPr fontId="2" type="noConversion"/>
  </si>
  <si>
    <t xml:space="preserve"> 지정후원금 31,500,000원
 지정후원금(결연) 49,500,000원
 봉삼회 5,000,000원
 모금함 4,500,000원
 희망온돌 10,505,000원
 꿈꾸는아이들 19,100,000원
 3기꿈디자이너 21,100,000원
 아동건강보장사업 10,000,000원
 배움터교육지원사업 12,000,000원
 난방비지원사업 2,000,000원</t>
    <phoneticPr fontId="2" type="noConversion"/>
  </si>
  <si>
    <t xml:space="preserve"> 기본인력(19명) 677,607,000원</t>
    <phoneticPr fontId="2" type="noConversion"/>
  </si>
  <si>
    <t xml:space="preserve"> 가족수당 10,700,000원
 연장근로수당 46,392,000원
 명절휴가비 66,785,000원
 정액급식비 27,360,000원
 관리자수당 2,400,000원
 기타수당 2,000,000원</t>
    <phoneticPr fontId="2" type="noConversion"/>
  </si>
  <si>
    <t xml:space="preserve"> 기본인력 보조금분 75,471,000원
 비정규직종사자처우개선비분 90,000원
 기본인력 자부담분 167,000원</t>
    <phoneticPr fontId="2" type="noConversion"/>
  </si>
  <si>
    <t xml:space="preserve"> 기본인력 보조금분 83,662,000원
 비정규직종사자처우개선비분 116,000원
 기본인력 자부담분 213,000원</t>
    <phoneticPr fontId="2" type="noConversion"/>
  </si>
  <si>
    <t xml:space="preserve"> 복지포인트 6,400,000원
 비정규직종사자처우개선비 1,080,000원
 직원포상 1,500,000원
 워크숍 1,000,000원</t>
    <phoneticPr fontId="2" type="noConversion"/>
  </si>
  <si>
    <t xml:space="preserve"> 시설운영위원회 2,000,000원
 인사위원회 800,000원
 식자재납품평가위원회 800,000원
 사업평가회의 600,000원
 기타회의비 1,000,000원</t>
    <phoneticPr fontId="2" type="noConversion"/>
  </si>
  <si>
    <t xml:space="preserve"> 여비 360,000원</t>
    <phoneticPr fontId="2" type="noConversion"/>
  </si>
  <si>
    <t xml:space="preserve"> 환경미화용품구입 등 34,352,000원</t>
    <phoneticPr fontId="2" type="noConversion"/>
  </si>
  <si>
    <t xml:space="preserve"> 도시가스요금 등 58,026,000원</t>
    <phoneticPr fontId="2" type="noConversion"/>
  </si>
  <si>
    <t xml:space="preserve"> 종합안전배상공제료 등 14,076,000원</t>
    <phoneticPr fontId="2" type="noConversion"/>
  </si>
  <si>
    <t xml:space="preserve"> 차량(3대)유류대 등 6,900,000원</t>
    <phoneticPr fontId="2" type="noConversion"/>
  </si>
  <si>
    <t xml:space="preserve"> 종사자직무교육비 등 36,600,000원</t>
    <phoneticPr fontId="2" type="noConversion"/>
  </si>
  <si>
    <t xml:space="preserve"> 시설비품 등 구입 15,000,000원</t>
    <phoneticPr fontId="2" type="noConversion"/>
  </si>
  <si>
    <t xml:space="preserve"> 건물외벽코킹공사 등 137,619,000원</t>
    <phoneticPr fontId="2" type="noConversion"/>
  </si>
  <si>
    <t xml:space="preserve"> 가족관계증진사업비 59,700,000원
 가정문제해결치료사업비 176,824,000원
 급식서비스사업비 336,010,000원
 경제적지원사업비 49,500,000원
 일상생활지원사업비 91,020,000원
 정서서비스사업비 28,950,000원
 교육문화사업비 62,446,000원
 문해교육사업비 12,000,000원
 모니터링사업비 400,000원</t>
    <phoneticPr fontId="2" type="noConversion"/>
  </si>
  <si>
    <t xml:space="preserve"> 지역사회연계사업비 16,320,000원
 실습지도사업비 400,000원
 주민복지증진사업비 13,100,000원
 주민조직화사업비 40,200,000원
 주민교육사업비 9,700,000원
 자원개발및관리사업비 10,200,000원</t>
    <phoneticPr fontId="2" type="noConversion"/>
  </si>
  <si>
    <t xml:space="preserve"> 전년도수강료환불 등 5,000,000원</t>
    <phoneticPr fontId="2" type="noConversion"/>
  </si>
  <si>
    <r>
      <t xml:space="preserve">■ 예산금액 : </t>
    </r>
    <r>
      <rPr>
        <sz val="12"/>
        <color theme="1"/>
        <rFont val="맑은 고딕"/>
        <family val="3"/>
        <charset val="129"/>
      </rPr>
      <t xml:space="preserve">2025년 예산(안) 총액 </t>
    </r>
    <r>
      <rPr>
        <b/>
        <u/>
        <sz val="12"/>
        <color theme="1"/>
        <rFont val="맑은 고딕"/>
        <family val="3"/>
        <charset val="129"/>
      </rPr>
      <t>36,700,000</t>
    </r>
    <r>
      <rPr>
        <sz val="12"/>
        <color theme="1"/>
        <rFont val="맑은 고딕"/>
        <family val="3"/>
        <charset val="129"/>
      </rPr>
      <t xml:space="preserve">원
                  2024년 예산 총액 </t>
    </r>
    <r>
      <rPr>
        <b/>
        <u/>
        <sz val="12"/>
        <color theme="1"/>
        <rFont val="맑은 고딕"/>
        <family val="3"/>
        <charset val="129"/>
      </rPr>
      <t>47,510,000</t>
    </r>
    <r>
      <rPr>
        <sz val="12"/>
        <color theme="1"/>
        <rFont val="맑은 고딕"/>
        <family val="3"/>
        <charset val="129"/>
      </rPr>
      <t xml:space="preserve">원 대비 </t>
    </r>
    <r>
      <rPr>
        <b/>
        <sz val="12"/>
        <color theme="1"/>
        <rFont val="맑은 고딕"/>
        <family val="3"/>
        <charset val="129"/>
      </rPr>
      <t>22.8% 감소</t>
    </r>
    <phoneticPr fontId="2" type="noConversion"/>
  </si>
  <si>
    <t>2025년 강서구지역자활센터(장기요양사업) 예산(안) 총괄</t>
    <phoneticPr fontId="2" type="noConversion"/>
  </si>
  <si>
    <r>
      <t xml:space="preserve">■ 예산금액 : </t>
    </r>
    <r>
      <rPr>
        <sz val="12"/>
        <color theme="1"/>
        <rFont val="맑은 고딕"/>
        <family val="3"/>
        <charset val="129"/>
      </rPr>
      <t xml:space="preserve">2025년 예산(안) 총액  </t>
    </r>
    <r>
      <rPr>
        <b/>
        <u/>
        <sz val="12"/>
        <color theme="1"/>
        <rFont val="맑은 고딕"/>
        <family val="3"/>
        <charset val="129"/>
      </rPr>
      <t>1,103,990,180</t>
    </r>
    <r>
      <rPr>
        <sz val="12"/>
        <color theme="1"/>
        <rFont val="맑은 고딕"/>
        <family val="3"/>
        <charset val="129"/>
      </rPr>
      <t xml:space="preserve">원
                  2024년 예산 총액 </t>
    </r>
    <r>
      <rPr>
        <b/>
        <u/>
        <sz val="12"/>
        <color theme="1"/>
        <rFont val="맑은 고딕"/>
        <family val="3"/>
        <charset val="129"/>
      </rPr>
      <t>1,100,100,000</t>
    </r>
    <r>
      <rPr>
        <sz val="12"/>
        <color theme="1"/>
        <rFont val="맑은 고딕"/>
        <family val="3"/>
        <charset val="129"/>
      </rPr>
      <t xml:space="preserve">원 대비 </t>
    </r>
    <r>
      <rPr>
        <b/>
        <sz val="12"/>
        <color theme="1"/>
        <rFont val="맑은 고딕"/>
        <family val="3"/>
        <charset val="129"/>
      </rPr>
      <t>0.4% 증가</t>
    </r>
    <phoneticPr fontId="2" type="noConversion"/>
  </si>
  <si>
    <t>총   계</t>
    <phoneticPr fontId="0" type="Hiragana"/>
  </si>
  <si>
    <t>2025년 은학의집 예산(안) 총괄</t>
    <phoneticPr fontId="2" type="noConversion"/>
  </si>
  <si>
    <r>
      <t xml:space="preserve">■ 예산금액 : </t>
    </r>
    <r>
      <rPr>
        <sz val="12"/>
        <color theme="1"/>
        <rFont val="맑은 고딕"/>
        <family val="3"/>
        <charset val="129"/>
      </rPr>
      <t xml:space="preserve">2025년 예산(안) 총액 </t>
    </r>
    <r>
      <rPr>
        <b/>
        <u/>
        <sz val="12"/>
        <color theme="1"/>
        <rFont val="맑은 고딕"/>
        <family val="3"/>
        <charset val="129"/>
      </rPr>
      <t>4,250,000,000</t>
    </r>
    <r>
      <rPr>
        <b/>
        <sz val="12"/>
        <color theme="1"/>
        <rFont val="맑은 고딕"/>
        <family val="3"/>
        <charset val="129"/>
      </rPr>
      <t xml:space="preserve">원
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4,649,226,012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8.6% 감소</t>
    </r>
    <phoneticPr fontId="2" type="noConversion"/>
  </si>
  <si>
    <t>지역아동센터사업비</t>
    <phoneticPr fontId="2" type="noConversion"/>
  </si>
  <si>
    <t>재가노인센터사업비</t>
    <phoneticPr fontId="2" type="noConversion"/>
  </si>
  <si>
    <t xml:space="preserve">재가복지 주간보호 교통카드 1,680,000원 , 여비교통비 및 출장비 500,000원 
방문요양 교통카드 충전 및 시외 출장 여비 등  2,200,000원
요양시설 여비 및 출장비 3,360,000원 </t>
    <phoneticPr fontId="2" type="noConversion"/>
  </si>
  <si>
    <t xml:space="preserve">재가복지(주간보호, 방문요양) 퇴직연금수수료, 회계감사비, 세무대행수수료 등  6,832,000원 
요양시설 세무대행수수료, 정수기 임대료 등 25,260,000원 </t>
    <phoneticPr fontId="2" type="noConversion"/>
  </si>
  <si>
    <t xml:space="preserve">재가복지(주간보호, 방문요양) 보험료 및 전기요금 등  151,700,000원 
요양시설 보험료 및 전기요금 등 151,690,000원 </t>
    <phoneticPr fontId="2" type="noConversion"/>
  </si>
  <si>
    <t>재가복지(주간보호, 방문요양) 차량유류비, 차량유지비 및 수리비 등  50,700,000원
요양시설 차량유류비, 차량유지비 및 수리비 등 5,400,000원</t>
    <phoneticPr fontId="2" type="noConversion"/>
  </si>
  <si>
    <t>재가복지(주간보호, 방문요양) 72,150,000원
요양시설 61,850,000원</t>
    <phoneticPr fontId="2" type="noConversion"/>
  </si>
  <si>
    <t>재가복지 주간보호 10,000,000원
재가복지 방문요양 29,000,000원
요양시설 30,000,000원</t>
    <phoneticPr fontId="2" type="noConversion"/>
  </si>
  <si>
    <t>재가복지 주간보호 14,000,000원
재가복지 방문요양 15,000,000원
요양시설 30,000,000원</t>
    <phoneticPr fontId="2" type="noConversion"/>
  </si>
  <si>
    <t>재가복지(주간보호, 방문요양) 승강기보수 월정료 소방안전 관리 대행료 등 32,892,000원
요양시설 승강기보수 월정료 소방안전 관리 대행료 등  20,782,000원</t>
    <phoneticPr fontId="2" type="noConversion"/>
  </si>
  <si>
    <t>재가복지(주간보호, 방문요양) 평일, 공휴일, 직원식재료비, 기타식재료비 65,630,000원
요양시설 평일, 공휴일, 직원식재료비, 기타식재료비 133,961,240원</t>
    <phoneticPr fontId="2" type="noConversion"/>
  </si>
  <si>
    <t>재가복지 소모품비 및 수건, 기타 물품구입 등 6,600,000원
요양시설 기저귀구입 및 기타 물품 구입 등 46,000,000원</t>
    <phoneticPr fontId="2" type="noConversion"/>
  </si>
  <si>
    <t>재가복지 의약품 및 간호물품 구입 등 4,000,000원
요양시설 의료폐기물 수거비, 촉탁진료비, 휠체어 및 보장구 제작 수리비 등 19,000,000원</t>
    <phoneticPr fontId="2" type="noConversion"/>
  </si>
  <si>
    <t>재가복지 평일, 공휴일 간식비 13,380,000원
요양시설 간식비 21,170,000원</t>
    <phoneticPr fontId="2" type="noConversion"/>
  </si>
  <si>
    <t xml:space="preserve">재가복지 주간보호 프로그램 재료비, 강사료, 방문요양 수급자 외부활동 등 61,370,000원
요양시설 프로그램 및 강사료 등 40,960,000원
</t>
    <phoneticPr fontId="2" type="noConversion"/>
  </si>
  <si>
    <t>재가복지 주간보호 야외나들이 등 7,000,000원
재가복지 방문요양 소규모 나들이 등 20,000,000원
요양시설 나들이 및 식비 등 11,000,000원</t>
    <phoneticPr fontId="2" type="noConversion"/>
  </si>
  <si>
    <t>재가복지 가족간담회 3,300,000원
요양시설 가족간담회 1,000,000원</t>
    <phoneticPr fontId="2" type="noConversion"/>
  </si>
  <si>
    <t>재가복지 자원봉사자 관리 비용 등 1,000,000원
요양시설 자원봉사자 관리 비용 등 2,200,000원</t>
    <phoneticPr fontId="2" type="noConversion"/>
  </si>
  <si>
    <t>재가복지 온,오프라인 홍보비, 홈페이지 관리 등 49,720,000원
요양시설 홍보 물품 제작 등 18,360,000원</t>
    <phoneticPr fontId="2" type="noConversion"/>
  </si>
  <si>
    <t>재가복지 후원자 관리 2,000,000원</t>
    <phoneticPr fontId="2" type="noConversion"/>
  </si>
  <si>
    <t>재가복지 실버비지니스 사업 종료</t>
    <phoneticPr fontId="0" type="Hiragana"/>
  </si>
  <si>
    <t>재가복지 20,600,000원
요양시설 9,800,000원</t>
    <phoneticPr fontId="2" type="noConversion"/>
  </si>
  <si>
    <t>재가복지 4,000,000원
요양시설 500,000원</t>
    <phoneticPr fontId="2" type="noConversion"/>
  </si>
  <si>
    <t>재가복지 580,416원
요양시설 109,085원</t>
    <phoneticPr fontId="2" type="noConversion"/>
  </si>
  <si>
    <t>재가복지 6,000,000원
요양시설 12,000,000원</t>
    <phoneticPr fontId="2" type="noConversion"/>
  </si>
  <si>
    <t>재가복지 적립금 잔액 122,238,539원
요양시설 적립금 잔액 141,808,075원</t>
    <phoneticPr fontId="2" type="noConversion"/>
  </si>
  <si>
    <t>재가복지 적립금 잔액 129,250,225원
요양시설 적립금 잔액 128,404,410원</t>
    <phoneticPr fontId="2" type="noConversion"/>
  </si>
  <si>
    <r>
      <t xml:space="preserve">■ 예산금액 : </t>
    </r>
    <r>
      <rPr>
        <sz val="12"/>
        <color theme="1"/>
        <rFont val="맑은 고딕"/>
        <family val="3"/>
        <charset val="129"/>
      </rPr>
      <t>2025년 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385,059,194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391,642,940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1.7% 감소</t>
    </r>
    <phoneticPr fontId="2" type="noConversion"/>
  </si>
  <si>
    <t>운영비 254,851,000원 구조지원사업비 53,200,000원 기능보강비 4,740,000원 생계비 33,000,000원</t>
    <phoneticPr fontId="2" type="noConversion"/>
  </si>
  <si>
    <t>지정기탁(공동모금회) 1,000,000원</t>
    <phoneticPr fontId="2" type="noConversion"/>
  </si>
  <si>
    <t xml:space="preserve">보조금 이자 8,000원 후원금 이자 2,000원 </t>
    <phoneticPr fontId="2" type="noConversion"/>
  </si>
  <si>
    <t>종사자 퇴직적립금 16,584,000원</t>
    <phoneticPr fontId="2" type="noConversion"/>
  </si>
  <si>
    <t>복지포인트 400,000*5명</t>
    <phoneticPr fontId="2" type="noConversion"/>
  </si>
  <si>
    <t xml:space="preserve">종사자 5명 기본급 167,400,000원 </t>
    <phoneticPr fontId="2" type="noConversion"/>
  </si>
  <si>
    <t xml:space="preserve">명절휴가비 10,702,000원 시간외수당등 기타제수당 34,440,000원  </t>
    <phoneticPr fontId="2" type="noConversion"/>
  </si>
  <si>
    <t xml:space="preserve">국민연금 9,228,000원 건강보험 8,556,000원 고용보험 2,688,000원 산재보험 1,860,000원 정산금 692,000원 </t>
    <phoneticPr fontId="2" type="noConversion"/>
  </si>
  <si>
    <t xml:space="preserve">운영위원회의 참석수당1,000,000원 내방객 다과비 400,000원 </t>
    <phoneticPr fontId="2" type="noConversion"/>
  </si>
  <si>
    <t>임차료</t>
    <phoneticPr fontId="2" type="noConversion"/>
  </si>
  <si>
    <t xml:space="preserve">세탁기 및 냉장고 구입 4,740,000원 기타자산취득비 1,000,000원 </t>
    <phoneticPr fontId="2" type="noConversion"/>
  </si>
  <si>
    <t xml:space="preserve">기관시설장비유지비용 1,812,194원 </t>
    <phoneticPr fontId="2" type="noConversion"/>
  </si>
  <si>
    <t>입소자 및 일시보호자 주부식비 34,468,000원</t>
    <phoneticPr fontId="2" type="noConversion"/>
  </si>
  <si>
    <t>입소자생활관련 소모품등 구입2,480,000원</t>
    <phoneticPr fontId="2" type="noConversion"/>
  </si>
  <si>
    <t>일시보호자 피복비 550,000원</t>
    <phoneticPr fontId="2" type="noConversion"/>
  </si>
  <si>
    <t>입소자 간병비 등 일반의료비 1,000,000원</t>
    <phoneticPr fontId="2" type="noConversion"/>
  </si>
  <si>
    <t>입소자 간식비 300,000원</t>
    <phoneticPr fontId="2" type="noConversion"/>
  </si>
  <si>
    <t>법률지원 3,500,000원</t>
    <phoneticPr fontId="2" type="noConversion"/>
  </si>
  <si>
    <t>건강검진비용 및 입원비등 지원 4,700,000원</t>
    <phoneticPr fontId="2" type="noConversion"/>
  </si>
  <si>
    <t xml:space="preserve">건강교육5,948,000원 사회적응5,810,000원 상담치료1,800,000원 심리정서5,272,000원 문화체험15,612,000원  기타 2,266,000원 </t>
    <phoneticPr fontId="2" type="noConversion"/>
  </si>
  <si>
    <t xml:space="preserve">검정고시등 교육지원 1,500,000원 </t>
    <phoneticPr fontId="2" type="noConversion"/>
  </si>
  <si>
    <t xml:space="preserve">컴퓨터활용능력 등 직업관련교육 지원 6,792,000원 </t>
    <phoneticPr fontId="2" type="noConversion"/>
  </si>
  <si>
    <t xml:space="preserve">2025년도 이자수입 </t>
    <phoneticPr fontId="2" type="noConversion"/>
  </si>
  <si>
    <t>소 계</t>
    <phoneticPr fontId="2" type="noConversion"/>
  </si>
  <si>
    <t>&lt;세 입&gt;                                                                                                                                                                                                           (단위:원)</t>
    <phoneticPr fontId="0" type="Hiragana"/>
  </si>
  <si>
    <t>&lt;세 입&gt;                                                                                                                                                                                                           (단위:원)</t>
    <phoneticPr fontId="0" type="Hiragana"/>
  </si>
  <si>
    <t>임차비</t>
    <phoneticPr fontId="2" type="noConversion"/>
  </si>
  <si>
    <t>&lt;세 입&gt;                                                                                                                                                                                        (단위:원)</t>
    <phoneticPr fontId="0" type="Hiragana"/>
  </si>
  <si>
    <t>&lt;세 출&gt;                                                                                                                                                                                       (단위: 원)</t>
    <phoneticPr fontId="0" type="Hiragana"/>
  </si>
  <si>
    <t>&lt;세 입&gt;                                                                                                                                                                                          (단위:원)</t>
    <phoneticPr fontId="0" type="Hiragana"/>
  </si>
  <si>
    <t>&lt;세 출&gt;                                                                                                                                                                                           (단위: 원)</t>
    <phoneticPr fontId="0" type="Hiragana"/>
  </si>
  <si>
    <t>&lt;세 입&gt;                                                                                                                                                                                             (단위:원)</t>
    <phoneticPr fontId="0" type="Hiragana"/>
  </si>
  <si>
    <t>&lt;세 입&gt;                                                                                                                                                                                               (단위:원)</t>
    <phoneticPr fontId="0" type="Hiragana"/>
  </si>
  <si>
    <t>&lt;세 입&gt;                                                                                                                                                                                              (단위:원)</t>
    <phoneticPr fontId="0" type="Hiragana"/>
  </si>
  <si>
    <t xml:space="preserve">시보조금 32,798,000원 복지포인트 2,000,000원 </t>
    <phoneticPr fontId="2" type="noConversion"/>
  </si>
  <si>
    <t xml:space="preserve">  계</t>
    <phoneticPr fontId="2" type="noConversion"/>
  </si>
  <si>
    <t xml:space="preserve">   계</t>
    <phoneticPr fontId="2" type="noConversion"/>
  </si>
  <si>
    <t xml:space="preserve">   계</t>
    <phoneticPr fontId="2" type="noConversion"/>
  </si>
  <si>
    <t xml:space="preserve"> 소 계</t>
    <phoneticPr fontId="2" type="noConversion"/>
  </si>
  <si>
    <t>소 계</t>
    <phoneticPr fontId="2" type="noConversion"/>
  </si>
  <si>
    <t>&lt;세 출&gt;                                                                                                                                                                                           (단위: 원)</t>
    <phoneticPr fontId="0" type="Hiragana"/>
  </si>
  <si>
    <t>&lt;세 입&gt;                                                                                                                                                                                           (단위:원)</t>
    <phoneticPr fontId="0" type="Hiragana"/>
  </si>
  <si>
    <t>예금 이율 감소</t>
    <phoneticPr fontId="2" type="noConversion"/>
  </si>
  <si>
    <t>예금 이자율 감소 및 수탁시설 운영 종료에 따른 전출금 감소</t>
    <phoneticPr fontId="2" type="noConversion"/>
  </si>
  <si>
    <t>보조금 증가</t>
    <phoneticPr fontId="2" type="noConversion"/>
  </si>
  <si>
    <t xml:space="preserve">입소자(이용자)부담금 수입 증가 </t>
    <phoneticPr fontId="2" type="noConversion"/>
  </si>
  <si>
    <t xml:space="preserve">실버비즈니스 사업 종료에 따른 감소 </t>
    <phoneticPr fontId="2" type="noConversion"/>
  </si>
  <si>
    <t>전년도 이월금 감소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</si>
</sst>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%"/>
    <numFmt numFmtId="178" formatCode="#,##0_);[Red]\(#,##0\)"/>
    <numFmt numFmtId="179" formatCode="_-* #,##0_-;\-* #,##0_-;_-* &quot;-&quot;_-;_-@"/>
  </numFmts>
  <fonts count="4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u/>
      <sz val="13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b/>
      <u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u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u/>
      <sz val="2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rgb="FF000000"/>
      <name val="나눔고딕"/>
      <family val="3"/>
      <charset val="129"/>
    </font>
    <font>
      <u/>
      <sz val="12"/>
      <color theme="1"/>
      <name val="맑은 고딕"/>
      <family val="3"/>
      <charset val="129"/>
    </font>
    <font>
      <sz val="10"/>
      <color rgb="FF000000"/>
      <name val="나눔고딕"/>
      <family val="3"/>
      <charset val="129"/>
    </font>
    <font>
      <b/>
      <u/>
      <sz val="22"/>
      <color theme="8" tint="-0.249977111117893"/>
      <name val="맑은 고딕"/>
      <family val="3"/>
      <charset val="129"/>
      <scheme val="minor"/>
    </font>
    <font>
      <u/>
      <sz val="14"/>
      <color theme="1"/>
      <name val="맑은 고딕"/>
      <family val="3"/>
      <charset val="129"/>
      <scheme val="minor"/>
    </font>
    <font>
      <u/>
      <sz val="22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theme="1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theme="0"/>
        <bgColor rgb="FFFFFFFF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8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41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98">
    <xf numFmtId="0" fontId="0" fillId="0" borderId="0" xfId="0">
      <alignment vertical="center"/>
    </xf>
    <xf numFmtId="41" fontId="13" fillId="3" borderId="1" xfId="5" applyNumberFormat="1" applyFont="1" applyFill="1" applyBorder="1" applyAlignment="1">
      <alignment horizontal="right" vertical="center" wrapText="1"/>
    </xf>
    <xf numFmtId="176" fontId="13" fillId="3" borderId="2" xfId="5" applyNumberFormat="1" applyFont="1" applyFill="1" applyBorder="1" applyAlignment="1">
      <alignment horizontal="right" vertical="center" wrapText="1"/>
    </xf>
    <xf numFmtId="41" fontId="13" fillId="3" borderId="2" xfId="5" applyNumberFormat="1" applyFont="1" applyFill="1" applyBorder="1" applyAlignment="1">
      <alignment horizontal="right" vertical="center" wrapText="1"/>
    </xf>
    <xf numFmtId="41" fontId="13" fillId="0" borderId="1" xfId="5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1" fontId="13" fillId="0" borderId="65" xfId="5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8" fillId="0" borderId="29" xfId="1" applyNumberFormat="1" applyFont="1" applyFill="1" applyBorder="1" applyAlignment="1">
      <alignment horizontal="right" vertical="center" wrapText="1"/>
    </xf>
    <xf numFmtId="176" fontId="13" fillId="3" borderId="65" xfId="4" applyNumberFormat="1" applyFont="1" applyFill="1" applyBorder="1" applyAlignment="1">
      <alignment horizontal="right" vertical="center" wrapText="1"/>
    </xf>
    <xf numFmtId="176" fontId="13" fillId="3" borderId="65" xfId="5" applyNumberFormat="1" applyFont="1" applyFill="1" applyBorder="1" applyAlignment="1">
      <alignment horizontal="right" vertical="center" wrapText="1"/>
    </xf>
    <xf numFmtId="176" fontId="13" fillId="3" borderId="66" xfId="5" applyNumberFormat="1" applyFont="1" applyFill="1" applyBorder="1" applyAlignment="1">
      <alignment horizontal="right" vertical="center" wrapText="1"/>
    </xf>
    <xf numFmtId="41" fontId="13" fillId="3" borderId="65" xfId="4" applyNumberFormat="1" applyFont="1" applyFill="1" applyBorder="1" applyAlignment="1">
      <alignment horizontal="right" vertical="center" wrapText="1"/>
    </xf>
    <xf numFmtId="41" fontId="13" fillId="3" borderId="65" xfId="5" applyNumberFormat="1" applyFont="1" applyFill="1" applyBorder="1" applyAlignment="1">
      <alignment horizontal="right" vertical="center" wrapText="1"/>
    </xf>
    <xf numFmtId="176" fontId="13" fillId="2" borderId="65" xfId="4" applyNumberFormat="1" applyFont="1" applyFill="1" applyBorder="1" applyAlignment="1">
      <alignment horizontal="right" vertical="center" wrapText="1"/>
    </xf>
    <xf numFmtId="176" fontId="18" fillId="2" borderId="66" xfId="5" applyNumberFormat="1" applyFont="1" applyFill="1" applyBorder="1" applyAlignment="1">
      <alignment horizontal="right" vertical="center" wrapText="1"/>
    </xf>
    <xf numFmtId="176" fontId="18" fillId="2" borderId="73" xfId="5" applyNumberFormat="1" applyFont="1" applyFill="1" applyBorder="1" applyAlignment="1">
      <alignment horizontal="right" vertical="center" wrapText="1"/>
    </xf>
    <xf numFmtId="41" fontId="13" fillId="2" borderId="72" xfId="4" applyNumberFormat="1" applyFont="1" applyFill="1" applyBorder="1" applyAlignment="1">
      <alignment horizontal="right" vertical="center" wrapText="1"/>
    </xf>
    <xf numFmtId="176" fontId="13" fillId="0" borderId="65" xfId="4" applyNumberFormat="1" applyFont="1" applyFill="1" applyBorder="1" applyAlignment="1">
      <alignment horizontal="right" vertical="center" wrapText="1"/>
    </xf>
    <xf numFmtId="176" fontId="13" fillId="0" borderId="65" xfId="5" applyNumberFormat="1" applyFont="1" applyFill="1" applyBorder="1" applyAlignment="1">
      <alignment horizontal="right" vertical="center" wrapText="1"/>
    </xf>
    <xf numFmtId="176" fontId="18" fillId="2" borderId="2" xfId="5" applyNumberFormat="1" applyFont="1" applyFill="1" applyBorder="1" applyAlignment="1">
      <alignment horizontal="right" vertical="center" wrapText="1"/>
    </xf>
    <xf numFmtId="41" fontId="13" fillId="0" borderId="1" xfId="4" applyNumberFormat="1" applyFont="1" applyFill="1" applyBorder="1" applyAlignment="1">
      <alignment horizontal="right" vertical="center" wrapText="1"/>
    </xf>
    <xf numFmtId="41" fontId="13" fillId="0" borderId="65" xfId="4" applyNumberFormat="1" applyFont="1" applyFill="1" applyBorder="1" applyAlignment="1">
      <alignment horizontal="right" vertical="center" wrapText="1"/>
    </xf>
    <xf numFmtId="176" fontId="13" fillId="3" borderId="72" xfId="4" applyNumberFormat="1" applyFont="1" applyFill="1" applyBorder="1" applyAlignment="1">
      <alignment horizontal="right" vertical="center" wrapText="1"/>
    </xf>
    <xf numFmtId="176" fontId="13" fillId="3" borderId="73" xfId="5" applyNumberFormat="1" applyFont="1" applyFill="1" applyBorder="1" applyAlignment="1">
      <alignment horizontal="right" vertical="center" wrapText="1"/>
    </xf>
    <xf numFmtId="176" fontId="13" fillId="2" borderId="75" xfId="4" applyNumberFormat="1" applyFont="1" applyFill="1" applyBorder="1" applyAlignment="1">
      <alignment horizontal="right" vertical="center" wrapText="1"/>
    </xf>
    <xf numFmtId="176" fontId="18" fillId="0" borderId="1" xfId="5" applyNumberFormat="1" applyFont="1" applyFill="1" applyBorder="1" applyAlignment="1">
      <alignment horizontal="right" vertical="center" wrapText="1"/>
    </xf>
    <xf numFmtId="176" fontId="18" fillId="2" borderId="72" xfId="4" applyNumberFormat="1" applyFont="1" applyFill="1" applyBorder="1" applyAlignment="1">
      <alignment horizontal="right" vertical="center" wrapText="1"/>
    </xf>
    <xf numFmtId="176" fontId="13" fillId="2" borderId="1" xfId="5" applyNumberFormat="1" applyFont="1" applyFill="1" applyBorder="1" applyAlignment="1">
      <alignment horizontal="right" vertical="center" wrapText="1"/>
    </xf>
    <xf numFmtId="176" fontId="13" fillId="2" borderId="2" xfId="5" applyNumberFormat="1" applyFont="1" applyFill="1" applyBorder="1" applyAlignment="1">
      <alignment horizontal="right" vertical="center" wrapText="1"/>
    </xf>
    <xf numFmtId="41" fontId="13" fillId="2" borderId="1" xfId="4" applyNumberFormat="1" applyFont="1" applyFill="1" applyBorder="1" applyAlignment="1">
      <alignment horizontal="right" vertical="center" wrapText="1"/>
    </xf>
    <xf numFmtId="41" fontId="13" fillId="3" borderId="1" xfId="4" applyNumberFormat="1" applyFont="1" applyFill="1" applyBorder="1" applyAlignment="1">
      <alignment horizontal="right" vertical="center" wrapText="1"/>
    </xf>
    <xf numFmtId="176" fontId="18" fillId="3" borderId="1" xfId="5" applyNumberFormat="1" applyFont="1" applyFill="1" applyBorder="1" applyAlignment="1">
      <alignment horizontal="right" vertical="center" wrapText="1"/>
    </xf>
    <xf numFmtId="176" fontId="18" fillId="3" borderId="1" xfId="4" applyNumberFormat="1" applyFont="1" applyFill="1" applyBorder="1" applyAlignment="1">
      <alignment horizontal="right" vertical="center" wrapText="1"/>
    </xf>
    <xf numFmtId="176" fontId="7" fillId="2" borderId="28" xfId="0" applyNumberFormat="1" applyFont="1" applyFill="1" applyBorder="1" applyAlignment="1">
      <alignment horizontal="right" vertical="center"/>
    </xf>
    <xf numFmtId="41" fontId="7" fillId="2" borderId="28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right" vertical="center"/>
    </xf>
    <xf numFmtId="176" fontId="6" fillId="2" borderId="29" xfId="0" applyNumberFormat="1" applyFont="1" applyFill="1" applyBorder="1" applyAlignment="1">
      <alignment horizontal="right" vertical="center"/>
    </xf>
    <xf numFmtId="41" fontId="7" fillId="2" borderId="29" xfId="0" applyNumberFormat="1" applyFont="1" applyFill="1" applyBorder="1" applyAlignment="1">
      <alignment horizontal="right" vertical="center"/>
    </xf>
    <xf numFmtId="41" fontId="7" fillId="2" borderId="42" xfId="0" applyNumberFormat="1" applyFont="1" applyFill="1" applyBorder="1" applyAlignment="1">
      <alignment horizontal="right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7" fillId="2" borderId="43" xfId="0" applyNumberFormat="1" applyFont="1" applyFill="1" applyBorder="1" applyAlignment="1">
      <alignment horizontal="right" vertical="center"/>
    </xf>
    <xf numFmtId="176" fontId="7" fillId="2" borderId="44" xfId="0" applyNumberFormat="1" applyFont="1" applyFill="1" applyBorder="1" applyAlignment="1">
      <alignment horizontal="right" vertical="center"/>
    </xf>
    <xf numFmtId="176" fontId="7" fillId="2" borderId="65" xfId="0" applyNumberFormat="1" applyFont="1" applyFill="1" applyBorder="1" applyAlignment="1">
      <alignment horizontal="right" vertical="center"/>
    </xf>
    <xf numFmtId="41" fontId="24" fillId="2" borderId="65" xfId="5" applyNumberFormat="1" applyFont="1" applyFill="1" applyBorder="1" applyAlignment="1">
      <alignment horizontal="right" vertical="center" wrapText="1"/>
    </xf>
    <xf numFmtId="176" fontId="24" fillId="2" borderId="1" xfId="4" applyNumberFormat="1" applyFont="1" applyFill="1" applyBorder="1" applyAlignment="1">
      <alignment horizontal="right" vertical="center" wrapText="1"/>
    </xf>
    <xf numFmtId="176" fontId="24" fillId="2" borderId="1" xfId="5" applyNumberFormat="1" applyFont="1" applyFill="1" applyBorder="1" applyAlignment="1">
      <alignment horizontal="right" vertical="center" wrapText="1"/>
    </xf>
    <xf numFmtId="41" fontId="24" fillId="2" borderId="1" xfId="5" applyNumberFormat="1" applyFont="1" applyFill="1" applyBorder="1" applyAlignment="1">
      <alignment horizontal="right" vertical="center" wrapText="1"/>
    </xf>
    <xf numFmtId="41" fontId="24" fillId="2" borderId="2" xfId="5" applyNumberFormat="1" applyFont="1" applyFill="1" applyBorder="1" applyAlignment="1">
      <alignment horizontal="right" vertical="center" wrapText="1"/>
    </xf>
    <xf numFmtId="41" fontId="0" fillId="0" borderId="0" xfId="0" applyNumberFormat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7" fontId="24" fillId="2" borderId="6" xfId="5" applyNumberFormat="1" applyFont="1" applyFill="1" applyBorder="1" applyAlignment="1">
      <alignment horizontal="right" vertical="center" wrapText="1"/>
    </xf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23" fillId="2" borderId="72" xfId="4" applyNumberFormat="1" applyFont="1" applyFill="1" applyBorder="1" applyAlignment="1">
      <alignment horizontal="right" vertical="center" wrapText="1"/>
    </xf>
    <xf numFmtId="41" fontId="23" fillId="2" borderId="73" xfId="5" applyNumberFormat="1" applyFont="1" applyFill="1" applyBorder="1" applyAlignment="1">
      <alignment horizontal="right" vertical="center" wrapText="1"/>
    </xf>
    <xf numFmtId="41" fontId="23" fillId="8" borderId="89" xfId="5" applyNumberFormat="1" applyFont="1" applyFill="1" applyBorder="1" applyAlignment="1">
      <alignment horizontal="right" vertical="center" wrapText="1"/>
    </xf>
    <xf numFmtId="0" fontId="28" fillId="4" borderId="71" xfId="4" applyNumberFormat="1" applyFont="1" applyFill="1" applyBorder="1" applyAlignment="1">
      <alignment horizontal="center" vertical="center" wrapText="1"/>
    </xf>
    <xf numFmtId="0" fontId="28" fillId="4" borderId="72" xfId="4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41" fontId="7" fillId="2" borderId="27" xfId="0" applyNumberFormat="1" applyFont="1" applyFill="1" applyBorder="1" applyAlignment="1">
      <alignment horizontal="right" vertical="center"/>
    </xf>
    <xf numFmtId="41" fontId="7" fillId="2" borderId="65" xfId="0" applyNumberFormat="1" applyFont="1" applyFill="1" applyBorder="1" applyAlignment="1">
      <alignment horizontal="right" vertical="center"/>
    </xf>
    <xf numFmtId="41" fontId="7" fillId="2" borderId="41" xfId="0" applyNumberFormat="1" applyFont="1" applyFill="1" applyBorder="1" applyAlignment="1">
      <alignment horizontal="right" vertical="center"/>
    </xf>
    <xf numFmtId="41" fontId="7" fillId="2" borderId="55" xfId="0" applyNumberFormat="1" applyFont="1" applyFill="1" applyBorder="1" applyAlignment="1">
      <alignment horizontal="right" vertical="center"/>
    </xf>
    <xf numFmtId="41" fontId="7" fillId="2" borderId="75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41" fontId="7" fillId="2" borderId="1" xfId="0" applyNumberFormat="1" applyFont="1" applyFill="1" applyBorder="1" applyAlignment="1">
      <alignment horizontal="right" vertical="center"/>
    </xf>
    <xf numFmtId="176" fontId="7" fillId="2" borderId="72" xfId="0" applyNumberFormat="1" applyFont="1" applyFill="1" applyBorder="1" applyAlignment="1">
      <alignment horizontal="right" vertical="center"/>
    </xf>
    <xf numFmtId="41" fontId="7" fillId="2" borderId="72" xfId="0" applyNumberFormat="1" applyFont="1" applyFill="1" applyBorder="1" applyAlignment="1">
      <alignment horizontal="right" vertical="center"/>
    </xf>
    <xf numFmtId="176" fontId="6" fillId="2" borderId="45" xfId="0" applyNumberFormat="1" applyFont="1" applyFill="1" applyBorder="1" applyAlignment="1">
      <alignment horizontal="right" vertical="center"/>
    </xf>
    <xf numFmtId="41" fontId="7" fillId="2" borderId="40" xfId="0" applyNumberFormat="1" applyFont="1" applyFill="1" applyBorder="1" applyAlignment="1">
      <alignment horizontal="right" vertical="center"/>
    </xf>
    <xf numFmtId="176" fontId="7" fillId="2" borderId="46" xfId="0" applyNumberFormat="1" applyFont="1" applyFill="1" applyBorder="1" applyAlignment="1">
      <alignment horizontal="right" vertical="center"/>
    </xf>
    <xf numFmtId="176" fontId="7" fillId="2" borderId="27" xfId="0" applyNumberFormat="1" applyFont="1" applyFill="1" applyBorder="1" applyAlignment="1">
      <alignment horizontal="right" vertical="center"/>
    </xf>
    <xf numFmtId="176" fontId="6" fillId="4" borderId="89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6" fillId="2" borderId="66" xfId="0" applyNumberFormat="1" applyFont="1" applyFill="1" applyBorder="1" applyAlignment="1">
      <alignment horizontal="right" vertical="center"/>
    </xf>
    <xf numFmtId="176" fontId="7" fillId="2" borderId="73" xfId="0" applyNumberFormat="1" applyFont="1" applyFill="1" applyBorder="1" applyAlignment="1">
      <alignment horizontal="right" vertical="center"/>
    </xf>
    <xf numFmtId="176" fontId="6" fillId="2" borderId="77" xfId="0" applyNumberFormat="1" applyFont="1" applyFill="1" applyBorder="1" applyAlignment="1">
      <alignment horizontal="right" vertical="center"/>
    </xf>
    <xf numFmtId="176" fontId="7" fillId="2" borderId="66" xfId="0" applyNumberFormat="1" applyFont="1" applyFill="1" applyBorder="1" applyAlignment="1">
      <alignment horizontal="right" vertical="center"/>
    </xf>
    <xf numFmtId="0" fontId="6" fillId="4" borderId="50" xfId="0" applyFont="1" applyFill="1" applyBorder="1" applyAlignment="1">
      <alignment horizontal="center" vertical="center"/>
    </xf>
    <xf numFmtId="176" fontId="18" fillId="4" borderId="72" xfId="4" applyNumberFormat="1" applyFont="1" applyFill="1" applyBorder="1" applyAlignment="1">
      <alignment horizontal="center" vertical="center" wrapText="1"/>
    </xf>
    <xf numFmtId="176" fontId="13" fillId="2" borderId="7" xfId="4" applyNumberFormat="1" applyFont="1" applyFill="1" applyBorder="1" applyAlignment="1">
      <alignment horizontal="right" vertical="center" wrapText="1"/>
    </xf>
    <xf numFmtId="176" fontId="18" fillId="2" borderId="23" xfId="5" applyNumberFormat="1" applyFont="1" applyFill="1" applyBorder="1" applyAlignment="1">
      <alignment horizontal="right" vertical="center" wrapText="1"/>
    </xf>
    <xf numFmtId="176" fontId="13" fillId="3" borderId="1" xfId="4" applyNumberFormat="1" applyFont="1" applyFill="1" applyBorder="1" applyAlignment="1">
      <alignment horizontal="right" vertical="center" wrapText="1"/>
    </xf>
    <xf numFmtId="176" fontId="13" fillId="3" borderId="1" xfId="5" applyNumberFormat="1" applyFont="1" applyFill="1" applyBorder="1" applyAlignment="1">
      <alignment horizontal="right" vertical="center" wrapText="1"/>
    </xf>
    <xf numFmtId="176" fontId="18" fillId="2" borderId="1" xfId="4" applyNumberFormat="1" applyFont="1" applyFill="1" applyBorder="1" applyAlignment="1">
      <alignment horizontal="right" vertical="center" wrapText="1"/>
    </xf>
    <xf numFmtId="41" fontId="13" fillId="2" borderId="72" xfId="5" applyNumberFormat="1" applyFont="1" applyFill="1" applyBorder="1" applyAlignment="1">
      <alignment horizontal="right" vertical="center" wrapText="1"/>
    </xf>
    <xf numFmtId="41" fontId="13" fillId="2" borderId="73" xfId="5" applyNumberFormat="1" applyFont="1" applyFill="1" applyBorder="1" applyAlignment="1">
      <alignment horizontal="right" vertical="center" wrapText="1"/>
    </xf>
    <xf numFmtId="176" fontId="13" fillId="0" borderId="27" xfId="1" applyNumberFormat="1" applyFont="1" applyFill="1" applyBorder="1" applyAlignment="1">
      <alignment horizontal="right" vertical="center" wrapText="1"/>
    </xf>
    <xf numFmtId="41" fontId="13" fillId="0" borderId="65" xfId="1" applyNumberFormat="1" applyFont="1" applyFill="1" applyBorder="1" applyAlignment="1">
      <alignment horizontal="right" vertical="center" wrapText="1"/>
    </xf>
    <xf numFmtId="176" fontId="13" fillId="0" borderId="65" xfId="1" applyNumberFormat="1" applyFont="1" applyFill="1" applyBorder="1" applyAlignment="1">
      <alignment horizontal="right" vertical="center" wrapText="1"/>
    </xf>
    <xf numFmtId="0" fontId="18" fillId="4" borderId="69" xfId="4" applyNumberFormat="1" applyFont="1" applyFill="1" applyBorder="1" applyAlignment="1">
      <alignment horizontal="center" vertical="center" wrapText="1"/>
    </xf>
    <xf numFmtId="0" fontId="18" fillId="4" borderId="70" xfId="4" applyNumberFormat="1" applyFont="1" applyFill="1" applyBorder="1" applyAlignment="1">
      <alignment horizontal="center" vertical="center" wrapText="1"/>
    </xf>
    <xf numFmtId="41" fontId="13" fillId="0" borderId="72" xfId="4" applyNumberFormat="1" applyFont="1" applyFill="1" applyBorder="1" applyAlignment="1">
      <alignment horizontal="right" vertical="center" wrapText="1"/>
    </xf>
    <xf numFmtId="176" fontId="13" fillId="0" borderId="72" xfId="5" applyNumberFormat="1" applyFont="1" applyFill="1" applyBorder="1" applyAlignment="1">
      <alignment horizontal="right" vertical="center" wrapText="1"/>
    </xf>
    <xf numFmtId="41" fontId="13" fillId="0" borderId="72" xfId="5" applyNumberFormat="1" applyFont="1" applyFill="1" applyBorder="1" applyAlignment="1">
      <alignment horizontal="right" vertical="center" wrapText="1"/>
    </xf>
    <xf numFmtId="176" fontId="13" fillId="0" borderId="72" xfId="1" applyNumberFormat="1" applyFont="1" applyFill="1" applyBorder="1" applyAlignment="1">
      <alignment horizontal="right" vertical="center" wrapText="1"/>
    </xf>
    <xf numFmtId="41" fontId="18" fillId="0" borderId="72" xfId="1" applyNumberFormat="1" applyFont="1" applyFill="1" applyBorder="1" applyAlignment="1">
      <alignment horizontal="right" vertical="center" wrapText="1"/>
    </xf>
    <xf numFmtId="176" fontId="18" fillId="0" borderId="72" xfId="1" applyNumberFormat="1" applyFont="1" applyFill="1" applyBorder="1" applyAlignment="1">
      <alignment horizontal="right" vertical="center" wrapText="1"/>
    </xf>
    <xf numFmtId="176" fontId="18" fillId="4" borderId="90" xfId="1" applyNumberFormat="1" applyFont="1" applyFill="1" applyBorder="1" applyAlignment="1">
      <alignment horizontal="right" vertical="center" wrapText="1"/>
    </xf>
    <xf numFmtId="176" fontId="18" fillId="4" borderId="89" xfId="1" applyNumberFormat="1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13" fillId="0" borderId="75" xfId="1" applyNumberFormat="1" applyFont="1" applyFill="1" applyBorder="1" applyAlignment="1">
      <alignment horizontal="right" vertical="center" wrapText="1"/>
    </xf>
    <xf numFmtId="41" fontId="13" fillId="0" borderId="75" xfId="1" applyNumberFormat="1" applyFont="1" applyFill="1" applyBorder="1" applyAlignment="1">
      <alignment horizontal="right" vertical="center" wrapText="1"/>
    </xf>
    <xf numFmtId="176" fontId="18" fillId="4" borderId="70" xfId="4" applyNumberFormat="1" applyFont="1" applyFill="1" applyBorder="1" applyAlignment="1">
      <alignment horizontal="center" vertical="center" wrapText="1"/>
    </xf>
    <xf numFmtId="176" fontId="18" fillId="4" borderId="69" xfId="4" applyNumberFormat="1" applyFont="1" applyFill="1" applyBorder="1" applyAlignment="1">
      <alignment horizontal="center" vertical="center" wrapText="1"/>
    </xf>
    <xf numFmtId="176" fontId="13" fillId="0" borderId="75" xfId="4" applyNumberFormat="1" applyFont="1" applyFill="1" applyBorder="1" applyAlignment="1">
      <alignment horizontal="right" vertical="center" wrapText="1"/>
    </xf>
    <xf numFmtId="176" fontId="13" fillId="0" borderId="75" xfId="5" applyNumberFormat="1" applyFont="1" applyFill="1" applyBorder="1" applyAlignment="1">
      <alignment horizontal="right" vertical="center" wrapText="1"/>
    </xf>
    <xf numFmtId="176" fontId="18" fillId="2" borderId="75" xfId="4" applyNumberFormat="1" applyFont="1" applyFill="1" applyBorder="1" applyAlignment="1">
      <alignment horizontal="right" vertical="center" wrapText="1"/>
    </xf>
    <xf numFmtId="41" fontId="13" fillId="0" borderId="75" xfId="4" applyNumberFormat="1" applyFont="1" applyFill="1" applyBorder="1" applyAlignment="1">
      <alignment horizontal="right" vertical="center" wrapText="1"/>
    </xf>
    <xf numFmtId="41" fontId="13" fillId="0" borderId="75" xfId="5" applyNumberFormat="1" applyFont="1" applyFill="1" applyBorder="1" applyAlignment="1">
      <alignment horizontal="right" vertical="center" wrapText="1"/>
    </xf>
    <xf numFmtId="176" fontId="13" fillId="2" borderId="72" xfId="4" applyNumberFormat="1" applyFont="1" applyFill="1" applyBorder="1" applyAlignment="1">
      <alignment horizontal="right" vertical="center" wrapText="1"/>
    </xf>
    <xf numFmtId="176" fontId="18" fillId="2" borderId="7" xfId="4" applyNumberFormat="1" applyFont="1" applyFill="1" applyBorder="1" applyAlignment="1">
      <alignment horizontal="right" vertical="center" wrapText="1"/>
    </xf>
    <xf numFmtId="176" fontId="13" fillId="0" borderId="72" xfId="4" applyNumberFormat="1" applyFont="1" applyFill="1" applyBorder="1" applyAlignment="1">
      <alignment horizontal="right" vertical="center" wrapText="1"/>
    </xf>
    <xf numFmtId="176" fontId="13" fillId="0" borderId="1" xfId="4" applyNumberFormat="1" applyFont="1" applyFill="1" applyBorder="1" applyAlignment="1">
      <alignment horizontal="right" vertical="center" wrapText="1"/>
    </xf>
    <xf numFmtId="176" fontId="13" fillId="0" borderId="1" xfId="5" applyNumberFormat="1" applyFont="1" applyFill="1" applyBorder="1" applyAlignment="1">
      <alignment horizontal="right" vertical="center" wrapText="1"/>
    </xf>
    <xf numFmtId="176" fontId="18" fillId="0" borderId="75" xfId="4" applyNumberFormat="1" applyFont="1" applyFill="1" applyBorder="1" applyAlignment="1">
      <alignment horizontal="right" vertical="center" wrapText="1"/>
    </xf>
    <xf numFmtId="176" fontId="18" fillId="0" borderId="7" xfId="4" applyNumberFormat="1" applyFont="1" applyFill="1" applyBorder="1" applyAlignment="1">
      <alignment horizontal="right" vertical="center" wrapText="1"/>
    </xf>
    <xf numFmtId="176" fontId="13" fillId="3" borderId="72" xfId="5" applyNumberFormat="1" applyFont="1" applyFill="1" applyBorder="1" applyAlignment="1">
      <alignment horizontal="right" vertical="center" wrapText="1"/>
    </xf>
    <xf numFmtId="41" fontId="24" fillId="2" borderId="65" xfId="4" applyNumberFormat="1" applyFont="1" applyFill="1" applyBorder="1" applyAlignment="1">
      <alignment horizontal="right" vertical="center" wrapText="1"/>
    </xf>
    <xf numFmtId="41" fontId="24" fillId="2" borderId="75" xfId="4" applyNumberFormat="1" applyFont="1" applyFill="1" applyBorder="1" applyAlignment="1">
      <alignment horizontal="right" vertical="center" wrapText="1"/>
    </xf>
    <xf numFmtId="41" fontId="23" fillId="2" borderId="73" xfId="5" applyNumberFormat="1" applyFont="1" applyFill="1" applyBorder="1" applyAlignment="1">
      <alignment vertical="center" wrapText="1"/>
    </xf>
    <xf numFmtId="41" fontId="24" fillId="2" borderId="77" xfId="5" applyNumberFormat="1" applyFont="1" applyFill="1" applyBorder="1" applyAlignment="1">
      <alignment vertical="center" wrapText="1"/>
    </xf>
    <xf numFmtId="41" fontId="24" fillId="2" borderId="66" xfId="5" applyNumberFormat="1" applyFont="1" applyFill="1" applyBorder="1" applyAlignment="1">
      <alignment vertical="center" wrapText="1"/>
    </xf>
    <xf numFmtId="0" fontId="16" fillId="10" borderId="97" xfId="0" applyFont="1" applyFill="1" applyBorder="1" applyAlignment="1">
      <alignment vertical="center" wrapText="1"/>
    </xf>
    <xf numFmtId="176" fontId="23" fillId="2" borderId="70" xfId="4" applyNumberFormat="1" applyFont="1" applyFill="1" applyBorder="1" applyAlignment="1">
      <alignment horizontal="right" vertical="center" wrapText="1"/>
    </xf>
    <xf numFmtId="41" fontId="23" fillId="2" borderId="22" xfId="5" applyNumberFormat="1" applyFont="1" applyFill="1" applyBorder="1" applyAlignment="1">
      <alignment horizontal="right" vertical="center" wrapText="1"/>
    </xf>
    <xf numFmtId="176" fontId="23" fillId="8" borderId="59" xfId="5" applyNumberFormat="1" applyFont="1" applyFill="1" applyBorder="1" applyAlignment="1">
      <alignment horizontal="right" vertical="center" wrapText="1"/>
    </xf>
    <xf numFmtId="176" fontId="23" fillId="8" borderId="20" xfId="4" applyNumberFormat="1" applyFont="1" applyFill="1" applyBorder="1" applyAlignment="1">
      <alignment vertical="center" wrapText="1"/>
    </xf>
    <xf numFmtId="177" fontId="7" fillId="2" borderId="30" xfId="0" applyNumberFormat="1" applyFont="1" applyFill="1" applyBorder="1" applyAlignment="1">
      <alignment horizontal="right" vertical="center"/>
    </xf>
    <xf numFmtId="41" fontId="7" fillId="2" borderId="70" xfId="0" applyNumberFormat="1" applyFont="1" applyFill="1" applyBorder="1" applyAlignment="1">
      <alignment horizontal="right" vertical="center"/>
    </xf>
    <xf numFmtId="41" fontId="7" fillId="2" borderId="35" xfId="0" applyNumberFormat="1" applyFont="1" applyFill="1" applyBorder="1" applyAlignment="1">
      <alignment horizontal="right" vertical="center"/>
    </xf>
    <xf numFmtId="177" fontId="7" fillId="2" borderId="26" xfId="0" applyNumberFormat="1" applyFont="1" applyFill="1" applyBorder="1" applyAlignment="1">
      <alignment horizontal="right" vertical="center"/>
    </xf>
    <xf numFmtId="176" fontId="7" fillId="2" borderId="22" xfId="0" applyNumberFormat="1" applyFont="1" applyFill="1" applyBorder="1" applyAlignment="1">
      <alignment horizontal="right" vertical="center"/>
    </xf>
    <xf numFmtId="0" fontId="6" fillId="4" borderId="4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vertical="center"/>
    </xf>
    <xf numFmtId="176" fontId="7" fillId="2" borderId="58" xfId="0" applyNumberFormat="1" applyFont="1" applyFill="1" applyBorder="1" applyAlignment="1">
      <alignment horizontal="right" vertical="center"/>
    </xf>
    <xf numFmtId="177" fontId="13" fillId="0" borderId="65" xfId="5" applyNumberFormat="1" applyFont="1" applyFill="1" applyBorder="1" applyAlignment="1">
      <alignment horizontal="right" vertical="center" wrapText="1"/>
    </xf>
    <xf numFmtId="176" fontId="13" fillId="0" borderId="35" xfId="1" applyNumberFormat="1" applyFont="1" applyFill="1" applyBorder="1" applyAlignment="1">
      <alignment horizontal="right" vertical="center" wrapText="1"/>
    </xf>
    <xf numFmtId="41" fontId="13" fillId="0" borderId="70" xfId="5" applyNumberFormat="1" applyFont="1" applyFill="1" applyBorder="1" applyAlignment="1">
      <alignment horizontal="right" vertical="center" wrapText="1"/>
    </xf>
    <xf numFmtId="177" fontId="13" fillId="0" borderId="70" xfId="5" applyNumberFormat="1" applyFont="1" applyFill="1" applyBorder="1" applyAlignment="1">
      <alignment horizontal="right" vertical="center" wrapText="1"/>
    </xf>
    <xf numFmtId="176" fontId="18" fillId="0" borderId="46" xfId="1" applyNumberFormat="1" applyFont="1" applyFill="1" applyBorder="1" applyAlignment="1">
      <alignment horizontal="right" vertical="center" wrapText="1"/>
    </xf>
    <xf numFmtId="41" fontId="13" fillId="4" borderId="81" xfId="5" applyNumberFormat="1" applyFont="1" applyFill="1" applyBorder="1" applyAlignment="1">
      <alignment horizontal="right" vertical="center" wrapText="1"/>
    </xf>
    <xf numFmtId="177" fontId="13" fillId="4" borderId="81" xfId="5" applyNumberFormat="1" applyFont="1" applyFill="1" applyBorder="1" applyAlignment="1">
      <alignment horizontal="right" vertical="center" wrapText="1"/>
    </xf>
    <xf numFmtId="177" fontId="13" fillId="3" borderId="85" xfId="5" applyNumberFormat="1" applyFont="1" applyFill="1" applyBorder="1" applyAlignment="1">
      <alignment horizontal="right" vertical="center" wrapText="1"/>
    </xf>
    <xf numFmtId="176" fontId="18" fillId="4" borderId="81" xfId="4" applyNumberFormat="1" applyFont="1" applyFill="1" applyBorder="1" applyAlignment="1">
      <alignment horizontal="right" vertical="center" wrapText="1"/>
    </xf>
    <xf numFmtId="176" fontId="18" fillId="4" borderId="59" xfId="5" applyNumberFormat="1" applyFont="1" applyFill="1" applyBorder="1" applyAlignment="1">
      <alignment horizontal="right" vertical="center" wrapText="1"/>
    </xf>
    <xf numFmtId="176" fontId="13" fillId="4" borderId="81" xfId="5" applyNumberFormat="1" applyFont="1" applyFill="1" applyBorder="1" applyAlignment="1">
      <alignment horizontal="right" vertical="center" wrapText="1"/>
    </xf>
    <xf numFmtId="177" fontId="13" fillId="4" borderId="91" xfId="5" applyNumberFormat="1" applyFont="1" applyFill="1" applyBorder="1" applyAlignment="1">
      <alignment horizontal="right" vertical="center" wrapText="1"/>
    </xf>
    <xf numFmtId="176" fontId="13" fillId="0" borderId="40" xfId="1" applyNumberFormat="1" applyFont="1" applyFill="1" applyBorder="1" applyAlignment="1">
      <alignment horizontal="right" vertical="center" wrapText="1"/>
    </xf>
    <xf numFmtId="177" fontId="13" fillId="0" borderId="75" xfId="5" applyNumberFormat="1" applyFont="1" applyFill="1" applyBorder="1" applyAlignment="1">
      <alignment horizontal="right" vertical="center" wrapText="1"/>
    </xf>
    <xf numFmtId="177" fontId="13" fillId="0" borderId="72" xfId="5" applyNumberFormat="1" applyFont="1" applyFill="1" applyBorder="1" applyAlignment="1">
      <alignment horizontal="right" vertical="center" wrapText="1"/>
    </xf>
    <xf numFmtId="41" fontId="13" fillId="0" borderId="7" xfId="4" applyNumberFormat="1" applyFont="1" applyFill="1" applyBorder="1" applyAlignment="1">
      <alignment horizontal="right" vertical="center" wrapText="1"/>
    </xf>
    <xf numFmtId="176" fontId="13" fillId="0" borderId="7" xfId="5" applyNumberFormat="1" applyFont="1" applyFill="1" applyBorder="1" applyAlignment="1">
      <alignment horizontal="right" vertical="center" wrapText="1"/>
    </xf>
    <xf numFmtId="0" fontId="7" fillId="2" borderId="65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2" borderId="39" xfId="0" applyFont="1" applyFill="1" applyBorder="1" applyAlignment="1">
      <alignment vertical="top" wrapText="1"/>
    </xf>
    <xf numFmtId="0" fontId="7" fillId="2" borderId="75" xfId="0" applyFont="1" applyFill="1" applyBorder="1" applyAlignment="1">
      <alignment vertical="top" wrapText="1"/>
    </xf>
    <xf numFmtId="0" fontId="6" fillId="7" borderId="15" xfId="0" applyFont="1" applyFill="1" applyBorder="1" applyAlignment="1">
      <alignment vertical="top" wrapText="1"/>
    </xf>
    <xf numFmtId="0" fontId="7" fillId="7" borderId="67" xfId="0" applyFont="1" applyFill="1" applyBorder="1" applyAlignment="1">
      <alignment vertical="top" wrapText="1"/>
    </xf>
    <xf numFmtId="176" fontId="6" fillId="2" borderId="55" xfId="0" applyNumberFormat="1" applyFont="1" applyFill="1" applyBorder="1" applyAlignment="1">
      <alignment horizontal="right" vertical="center"/>
    </xf>
    <xf numFmtId="41" fontId="7" fillId="2" borderId="44" xfId="0" applyNumberFormat="1" applyFont="1" applyFill="1" applyBorder="1" applyAlignment="1">
      <alignment horizontal="right" vertical="center"/>
    </xf>
    <xf numFmtId="176" fontId="7" fillId="2" borderId="40" xfId="0" applyNumberFormat="1" applyFont="1" applyFill="1" applyBorder="1" applyAlignment="1">
      <alignment horizontal="right" vertical="center"/>
    </xf>
    <xf numFmtId="41" fontId="7" fillId="2" borderId="105" xfId="0" applyNumberFormat="1" applyFont="1" applyFill="1" applyBorder="1" applyAlignment="1">
      <alignment horizontal="right" vertical="center"/>
    </xf>
    <xf numFmtId="41" fontId="7" fillId="2" borderId="106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/>
    </xf>
    <xf numFmtId="41" fontId="7" fillId="2" borderId="107" xfId="0" applyNumberFormat="1" applyFont="1" applyFill="1" applyBorder="1" applyAlignment="1">
      <alignment horizontal="right" vertical="center"/>
    </xf>
    <xf numFmtId="41" fontId="7" fillId="2" borderId="108" xfId="0" applyNumberFormat="1" applyFont="1" applyFill="1" applyBorder="1" applyAlignment="1">
      <alignment horizontal="right" vertical="center"/>
    </xf>
    <xf numFmtId="41" fontId="7" fillId="2" borderId="84" xfId="0" applyNumberFormat="1" applyFont="1" applyFill="1" applyBorder="1" applyAlignment="1">
      <alignment horizontal="right" vertical="center"/>
    </xf>
    <xf numFmtId="177" fontId="7" fillId="2" borderId="109" xfId="0" applyNumberFormat="1" applyFont="1" applyFill="1" applyBorder="1" applyAlignment="1">
      <alignment horizontal="right" vertical="center"/>
    </xf>
    <xf numFmtId="177" fontId="7" fillId="2" borderId="110" xfId="0" applyNumberFormat="1" applyFont="1" applyFill="1" applyBorder="1" applyAlignment="1">
      <alignment horizontal="right" vertical="center"/>
    </xf>
    <xf numFmtId="177" fontId="7" fillId="2" borderId="111" xfId="0" applyNumberFormat="1" applyFont="1" applyFill="1" applyBorder="1" applyAlignment="1">
      <alignment horizontal="right" vertical="center"/>
    </xf>
    <xf numFmtId="177" fontId="7" fillId="2" borderId="106" xfId="0" applyNumberFormat="1" applyFont="1" applyFill="1" applyBorder="1" applyAlignment="1">
      <alignment horizontal="right" vertical="center"/>
    </xf>
    <xf numFmtId="177" fontId="7" fillId="2" borderId="28" xfId="0" applyNumberFormat="1" applyFont="1" applyFill="1" applyBorder="1" applyAlignment="1">
      <alignment horizontal="right" vertical="center"/>
    </xf>
    <xf numFmtId="177" fontId="7" fillId="2" borderId="112" xfId="0" applyNumberFormat="1" applyFont="1" applyFill="1" applyBorder="1" applyAlignment="1">
      <alignment horizontal="right" vertical="center"/>
    </xf>
    <xf numFmtId="0" fontId="32" fillId="3" borderId="65" xfId="14" applyFont="1" applyFill="1" applyBorder="1" applyAlignment="1">
      <alignment vertical="center" wrapText="1"/>
    </xf>
    <xf numFmtId="176" fontId="13" fillId="0" borderId="65" xfId="4" applyNumberFormat="1" applyFont="1" applyFill="1" applyBorder="1" applyAlignment="1">
      <alignment horizontal="left" vertical="top" wrapText="1"/>
    </xf>
    <xf numFmtId="176" fontId="13" fillId="0" borderId="1" xfId="4" applyNumberFormat="1" applyFont="1" applyFill="1" applyBorder="1" applyAlignment="1">
      <alignment vertical="top" wrapText="1"/>
    </xf>
    <xf numFmtId="176" fontId="13" fillId="0" borderId="65" xfId="4" applyNumberFormat="1" applyFont="1" applyFill="1" applyBorder="1" applyAlignment="1">
      <alignment vertical="top" wrapText="1"/>
    </xf>
    <xf numFmtId="176" fontId="13" fillId="3" borderId="1" xfId="4" applyNumberFormat="1" applyFont="1" applyFill="1" applyBorder="1" applyAlignment="1">
      <alignment vertical="top" wrapText="1"/>
    </xf>
    <xf numFmtId="176" fontId="13" fillId="3" borderId="65" xfId="4" applyNumberFormat="1" applyFont="1" applyFill="1" applyBorder="1" applyAlignment="1">
      <alignment vertical="top" wrapText="1"/>
    </xf>
    <xf numFmtId="176" fontId="13" fillId="3" borderId="75" xfId="4" applyNumberFormat="1" applyFont="1" applyFill="1" applyBorder="1" applyAlignment="1">
      <alignment vertical="top" wrapText="1"/>
    </xf>
    <xf numFmtId="176" fontId="13" fillId="3" borderId="8" xfId="4" applyNumberFormat="1" applyFont="1" applyFill="1" applyBorder="1" applyAlignment="1">
      <alignment vertical="top" wrapText="1"/>
    </xf>
    <xf numFmtId="176" fontId="13" fillId="0" borderId="8" xfId="4" applyNumberFormat="1" applyFont="1" applyFill="1" applyBorder="1" applyAlignment="1">
      <alignment vertical="top" wrapText="1"/>
    </xf>
    <xf numFmtId="176" fontId="13" fillId="2" borderId="1" xfId="4" applyNumberFormat="1" applyFont="1" applyFill="1" applyBorder="1" applyAlignment="1">
      <alignment vertical="top" wrapText="1"/>
    </xf>
    <xf numFmtId="0" fontId="19" fillId="2" borderId="10" xfId="4" applyNumberFormat="1" applyFont="1" applyFill="1" applyBorder="1" applyAlignment="1">
      <alignment vertical="top" wrapText="1"/>
    </xf>
    <xf numFmtId="176" fontId="13" fillId="0" borderId="66" xfId="5" applyNumberFormat="1" applyFont="1" applyFill="1" applyBorder="1" applyAlignment="1">
      <alignment horizontal="right" vertical="center" wrapText="1"/>
    </xf>
    <xf numFmtId="176" fontId="13" fillId="0" borderId="73" xfId="5" applyNumberFormat="1" applyFont="1" applyFill="1" applyBorder="1" applyAlignment="1">
      <alignment horizontal="right" vertical="center" wrapText="1"/>
    </xf>
    <xf numFmtId="176" fontId="13" fillId="0" borderId="77" xfId="5" applyNumberFormat="1" applyFont="1" applyFill="1" applyBorder="1" applyAlignment="1">
      <alignment horizontal="right" vertical="center" wrapText="1"/>
    </xf>
    <xf numFmtId="176" fontId="13" fillId="0" borderId="23" xfId="5" applyNumberFormat="1" applyFont="1" applyFill="1" applyBorder="1" applyAlignment="1">
      <alignment horizontal="right" vertical="center" wrapText="1"/>
    </xf>
    <xf numFmtId="176" fontId="13" fillId="0" borderId="77" xfId="1" applyNumberFormat="1" applyFont="1" applyFill="1" applyBorder="1" applyAlignment="1">
      <alignment horizontal="right" vertical="center" wrapText="1"/>
    </xf>
    <xf numFmtId="176" fontId="13" fillId="0" borderId="66" xfId="1" applyNumberFormat="1" applyFont="1" applyFill="1" applyBorder="1" applyAlignment="1">
      <alignment horizontal="right" vertical="center" wrapText="1"/>
    </xf>
    <xf numFmtId="176" fontId="18" fillId="0" borderId="73" xfId="1" applyNumberFormat="1" applyFont="1" applyFill="1" applyBorder="1" applyAlignment="1">
      <alignment horizontal="right" vertical="center" wrapText="1"/>
    </xf>
    <xf numFmtId="176" fontId="18" fillId="0" borderId="77" xfId="1" applyNumberFormat="1" applyFont="1" applyFill="1" applyBorder="1" applyAlignment="1">
      <alignment horizontal="right" vertical="center" wrapText="1"/>
    </xf>
    <xf numFmtId="176" fontId="18" fillId="0" borderId="66" xfId="1" applyNumberFormat="1" applyFont="1" applyFill="1" applyBorder="1" applyAlignment="1">
      <alignment horizontal="right" vertical="center" wrapText="1"/>
    </xf>
    <xf numFmtId="176" fontId="13" fillId="0" borderId="75" xfId="4" applyNumberFormat="1" applyFont="1" applyFill="1" applyBorder="1" applyAlignment="1">
      <alignment vertical="top" wrapText="1"/>
    </xf>
    <xf numFmtId="176" fontId="13" fillId="0" borderId="75" xfId="4" applyNumberFormat="1" applyFont="1" applyFill="1" applyBorder="1" applyAlignment="1">
      <alignment horizontal="left" vertical="top" wrapText="1"/>
    </xf>
    <xf numFmtId="176" fontId="13" fillId="0" borderId="75" xfId="4" applyNumberFormat="1" applyFont="1" applyFill="1" applyBorder="1" applyAlignment="1">
      <alignment vertical="top"/>
    </xf>
    <xf numFmtId="176" fontId="13" fillId="3" borderId="3" xfId="4" applyNumberFormat="1" applyFont="1" applyFill="1" applyBorder="1" applyAlignment="1">
      <alignment vertical="top" wrapText="1"/>
    </xf>
    <xf numFmtId="176" fontId="18" fillId="0" borderId="53" xfId="4" applyNumberFormat="1" applyFont="1" applyFill="1" applyBorder="1" applyAlignment="1">
      <alignment vertical="top" wrapText="1"/>
    </xf>
    <xf numFmtId="176" fontId="13" fillId="2" borderId="32" xfId="4" applyNumberFormat="1" applyFont="1" applyFill="1" applyBorder="1" applyAlignment="1">
      <alignment vertical="top" wrapText="1"/>
    </xf>
    <xf numFmtId="176" fontId="18" fillId="2" borderId="53" xfId="4" applyNumberFormat="1" applyFont="1" applyFill="1" applyBorder="1" applyAlignment="1">
      <alignment vertical="top" wrapText="1"/>
    </xf>
    <xf numFmtId="176" fontId="13" fillId="0" borderId="32" xfId="4" applyNumberFormat="1" applyFont="1" applyFill="1" applyBorder="1" applyAlignment="1">
      <alignment vertical="top" wrapText="1"/>
    </xf>
    <xf numFmtId="176" fontId="13" fillId="3" borderId="72" xfId="4" applyNumberFormat="1" applyFont="1" applyFill="1" applyBorder="1" applyAlignment="1">
      <alignment vertical="top" wrapText="1"/>
    </xf>
    <xf numFmtId="176" fontId="13" fillId="2" borderId="75" xfId="4" applyNumberFormat="1" applyFont="1" applyFill="1" applyBorder="1" applyAlignment="1">
      <alignment vertical="top" wrapText="1"/>
    </xf>
    <xf numFmtId="177" fontId="13" fillId="3" borderId="6" xfId="5" applyNumberFormat="1" applyFont="1" applyFill="1" applyBorder="1" applyAlignment="1">
      <alignment horizontal="right" vertical="center" wrapText="1"/>
    </xf>
    <xf numFmtId="177" fontId="13" fillId="3" borderId="86" xfId="5" applyNumberFormat="1" applyFont="1" applyFill="1" applyBorder="1" applyAlignment="1">
      <alignment horizontal="right" vertical="center" wrapText="1"/>
    </xf>
    <xf numFmtId="176" fontId="13" fillId="2" borderId="1" xfId="4" applyNumberFormat="1" applyFont="1" applyFill="1" applyBorder="1" applyAlignment="1">
      <alignment horizontal="right" vertical="center" wrapText="1"/>
    </xf>
    <xf numFmtId="176" fontId="18" fillId="0" borderId="72" xfId="5" applyNumberFormat="1" applyFont="1" applyFill="1" applyBorder="1" applyAlignment="1">
      <alignment horizontal="right" vertical="center" wrapText="1"/>
    </xf>
    <xf numFmtId="0" fontId="24" fillId="2" borderId="75" xfId="4" applyNumberFormat="1" applyFont="1" applyFill="1" applyBorder="1" applyAlignment="1">
      <alignment vertical="top" wrapText="1"/>
    </xf>
    <xf numFmtId="0" fontId="24" fillId="2" borderId="65" xfId="4" applyNumberFormat="1" applyFont="1" applyFill="1" applyBorder="1" applyAlignment="1">
      <alignment vertical="top" wrapText="1"/>
    </xf>
    <xf numFmtId="0" fontId="24" fillId="2" borderId="1" xfId="4" applyNumberFormat="1" applyFont="1" applyFill="1" applyBorder="1" applyAlignment="1">
      <alignment vertical="top" wrapText="1"/>
    </xf>
    <xf numFmtId="0" fontId="7" fillId="2" borderId="67" xfId="0" applyFont="1" applyFill="1" applyBorder="1" applyAlignment="1">
      <alignment horizontal="left" vertical="top" wrapText="1"/>
    </xf>
    <xf numFmtId="176" fontId="24" fillId="2" borderId="65" xfId="4" applyNumberFormat="1" applyFont="1" applyFill="1" applyBorder="1" applyAlignment="1">
      <alignment horizontal="right" vertical="center" wrapText="1"/>
    </xf>
    <xf numFmtId="176" fontId="24" fillId="2" borderId="75" xfId="4" applyNumberFormat="1" applyFont="1" applyFill="1" applyBorder="1" applyAlignment="1">
      <alignment horizontal="right" vertical="center" wrapText="1"/>
    </xf>
    <xf numFmtId="176" fontId="7" fillId="2" borderId="30" xfId="0" applyNumberFormat="1" applyFont="1" applyFill="1" applyBorder="1" applyAlignment="1">
      <alignment horizontal="right" vertical="center"/>
    </xf>
    <xf numFmtId="176" fontId="7" fillId="2" borderId="26" xfId="0" applyNumberFormat="1" applyFont="1" applyFill="1" applyBorder="1" applyAlignment="1">
      <alignment horizontal="right" vertical="center"/>
    </xf>
    <xf numFmtId="176" fontId="6" fillId="2" borderId="85" xfId="0" applyNumberFormat="1" applyFont="1" applyFill="1" applyBorder="1" applyAlignment="1">
      <alignment horizontal="right" vertical="center"/>
    </xf>
    <xf numFmtId="176" fontId="7" fillId="2" borderId="6" xfId="0" applyNumberFormat="1" applyFont="1" applyFill="1" applyBorder="1" applyAlignment="1">
      <alignment horizontal="right" vertical="center"/>
    </xf>
    <xf numFmtId="41" fontId="7" fillId="2" borderId="86" xfId="0" applyNumberFormat="1" applyFont="1" applyFill="1" applyBorder="1" applyAlignment="1">
      <alignment horizontal="right" vertical="center"/>
    </xf>
    <xf numFmtId="41" fontId="7" fillId="2" borderId="37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41" fontId="7" fillId="2" borderId="113" xfId="0" applyNumberFormat="1" applyFont="1" applyFill="1" applyBorder="1" applyAlignment="1">
      <alignment horizontal="right" vertical="center"/>
    </xf>
    <xf numFmtId="176" fontId="7" fillId="2" borderId="68" xfId="0" applyNumberFormat="1" applyFont="1" applyFill="1" applyBorder="1" applyAlignment="1">
      <alignment horizontal="right" vertical="center"/>
    </xf>
    <xf numFmtId="41" fontId="7" fillId="2" borderId="26" xfId="0" applyNumberFormat="1" applyFont="1" applyFill="1" applyBorder="1" applyAlignment="1">
      <alignment horizontal="right" vertical="center"/>
    </xf>
    <xf numFmtId="0" fontId="6" fillId="2" borderId="65" xfId="0" applyFont="1" applyFill="1" applyBorder="1" applyAlignment="1">
      <alignment horizontal="left" vertical="top" wrapText="1"/>
    </xf>
    <xf numFmtId="177" fontId="7" fillId="2" borderId="65" xfId="0" applyNumberFormat="1" applyFont="1" applyFill="1" applyBorder="1" applyAlignment="1">
      <alignment horizontal="right" vertical="center"/>
    </xf>
    <xf numFmtId="0" fontId="7" fillId="2" borderId="40" xfId="0" applyFont="1" applyFill="1" applyBorder="1" applyAlignment="1">
      <alignment vertical="top" wrapText="1"/>
    </xf>
    <xf numFmtId="0" fontId="7" fillId="7" borderId="19" xfId="0" applyFont="1" applyFill="1" applyBorder="1" applyAlignment="1">
      <alignment vertical="top" wrapText="1"/>
    </xf>
    <xf numFmtId="176" fontId="7" fillId="2" borderId="75" xfId="0" applyNumberFormat="1" applyFont="1" applyFill="1" applyBorder="1" applyAlignment="1">
      <alignment horizontal="right" vertical="center"/>
    </xf>
    <xf numFmtId="177" fontId="7" fillId="2" borderId="75" xfId="0" applyNumberFormat="1" applyFont="1" applyFill="1" applyBorder="1" applyAlignment="1">
      <alignment horizontal="right" vertical="center"/>
    </xf>
    <xf numFmtId="177" fontId="7" fillId="2" borderId="42" xfId="0" applyNumberFormat="1" applyFont="1" applyFill="1" applyBorder="1" applyAlignment="1">
      <alignment horizontal="right" vertical="center"/>
    </xf>
    <xf numFmtId="176" fontId="6" fillId="2" borderId="75" xfId="0" applyNumberFormat="1" applyFont="1" applyFill="1" applyBorder="1" applyAlignment="1">
      <alignment horizontal="right" vertical="center"/>
    </xf>
    <xf numFmtId="0" fontId="7" fillId="2" borderId="65" xfId="0" applyFont="1" applyFill="1" applyBorder="1" applyAlignment="1">
      <alignment vertical="center" wrapText="1"/>
    </xf>
    <xf numFmtId="0" fontId="6" fillId="2" borderId="65" xfId="0" applyFont="1" applyFill="1" applyBorder="1" applyAlignment="1">
      <alignment horizontal="left" vertical="top"/>
    </xf>
    <xf numFmtId="0" fontId="7" fillId="2" borderId="65" xfId="0" applyFont="1" applyFill="1" applyBorder="1" applyAlignment="1">
      <alignment horizontal="left" vertical="top"/>
    </xf>
    <xf numFmtId="41" fontId="30" fillId="2" borderId="65" xfId="1" applyFont="1" applyFill="1" applyBorder="1" applyAlignment="1">
      <alignment horizontal="center" vertical="center" wrapText="1"/>
    </xf>
    <xf numFmtId="41" fontId="30" fillId="2" borderId="72" xfId="1" applyFont="1" applyFill="1" applyBorder="1" applyAlignment="1">
      <alignment horizontal="center" vertical="center" wrapText="1"/>
    </xf>
    <xf numFmtId="177" fontId="7" fillId="2" borderId="51" xfId="0" applyNumberFormat="1" applyFont="1" applyFill="1" applyBorder="1" applyAlignment="1">
      <alignment horizontal="right" vertical="center"/>
    </xf>
    <xf numFmtId="177" fontId="27" fillId="2" borderId="65" xfId="1" applyNumberFormat="1" applyFont="1" applyFill="1" applyBorder="1" applyAlignment="1">
      <alignment horizontal="center" vertical="center" wrapText="1"/>
    </xf>
    <xf numFmtId="177" fontId="27" fillId="2" borderId="72" xfId="1" applyNumberFormat="1" applyFont="1" applyFill="1" applyBorder="1" applyAlignment="1">
      <alignment horizontal="center" vertical="center" wrapText="1"/>
    </xf>
    <xf numFmtId="41" fontId="30" fillId="2" borderId="75" xfId="1" applyFont="1" applyFill="1" applyBorder="1" applyAlignment="1">
      <alignment horizontal="center" vertical="center" wrapText="1"/>
    </xf>
    <xf numFmtId="177" fontId="27" fillId="2" borderId="75" xfId="1" applyNumberFormat="1" applyFont="1" applyFill="1" applyBorder="1" applyAlignment="1">
      <alignment horizontal="center" vertical="center" wrapText="1"/>
    </xf>
    <xf numFmtId="177" fontId="7" fillId="2" borderId="54" xfId="0" applyNumberFormat="1" applyFont="1" applyFill="1" applyBorder="1" applyAlignment="1">
      <alignment horizontal="right" vertical="center"/>
    </xf>
    <xf numFmtId="176" fontId="6" fillId="2" borderId="46" xfId="0" applyNumberFormat="1" applyFont="1" applyFill="1" applyBorder="1" applyAlignment="1">
      <alignment horizontal="right" vertical="center"/>
    </xf>
    <xf numFmtId="176" fontId="7" fillId="2" borderId="77" xfId="0" applyNumberFormat="1" applyFont="1" applyFill="1" applyBorder="1" applyAlignment="1">
      <alignment horizontal="right" vertical="center"/>
    </xf>
    <xf numFmtId="41" fontId="7" fillId="2" borderId="7" xfId="0" applyNumberFormat="1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left" vertical="top" wrapText="1"/>
    </xf>
    <xf numFmtId="41" fontId="27" fillId="2" borderId="75" xfId="1" applyFont="1" applyFill="1" applyBorder="1" applyAlignment="1">
      <alignment horizontal="center" vertical="center" wrapText="1"/>
    </xf>
    <xf numFmtId="41" fontId="27" fillId="2" borderId="72" xfId="1" applyFont="1" applyFill="1" applyBorder="1" applyAlignment="1">
      <alignment horizontal="center" vertical="center" wrapText="1"/>
    </xf>
    <xf numFmtId="176" fontId="24" fillId="2" borderId="6" xfId="4" applyNumberFormat="1" applyFont="1" applyFill="1" applyBorder="1" applyAlignment="1">
      <alignment horizontal="right" vertical="center" wrapText="1"/>
    </xf>
    <xf numFmtId="176" fontId="23" fillId="2" borderId="86" xfId="4" applyNumberFormat="1" applyFont="1" applyFill="1" applyBorder="1" applyAlignment="1">
      <alignment horizontal="right" vertical="center" wrapText="1"/>
    </xf>
    <xf numFmtId="176" fontId="23" fillId="2" borderId="114" xfId="4" applyNumberFormat="1" applyFont="1" applyFill="1" applyBorder="1" applyAlignment="1">
      <alignment horizontal="right" vertical="center" wrapText="1"/>
    </xf>
    <xf numFmtId="176" fontId="24" fillId="2" borderId="75" xfId="5" applyNumberFormat="1" applyFont="1" applyFill="1" applyBorder="1" applyAlignment="1">
      <alignment horizontal="right" vertical="center" wrapText="1"/>
    </xf>
    <xf numFmtId="177" fontId="24" fillId="2" borderId="60" xfId="5" applyNumberFormat="1" applyFont="1" applyFill="1" applyBorder="1" applyAlignment="1">
      <alignment horizontal="right" vertical="center" wrapText="1"/>
    </xf>
    <xf numFmtId="176" fontId="24" fillId="2" borderId="65" xfId="5" applyNumberFormat="1" applyFont="1" applyFill="1" applyBorder="1" applyAlignment="1">
      <alignment horizontal="right" vertical="center" wrapText="1"/>
    </xf>
    <xf numFmtId="176" fontId="24" fillId="2" borderId="72" xfId="5" applyNumberFormat="1" applyFont="1" applyFill="1" applyBorder="1" applyAlignment="1">
      <alignment horizontal="right" vertical="center" wrapText="1"/>
    </xf>
    <xf numFmtId="176" fontId="23" fillId="2" borderId="73" xfId="5" applyNumberFormat="1" applyFont="1" applyFill="1" applyBorder="1" applyAlignment="1">
      <alignment horizontal="right" vertical="center" wrapText="1"/>
    </xf>
    <xf numFmtId="177" fontId="24" fillId="2" borderId="85" xfId="5" applyNumberFormat="1" applyFont="1" applyFill="1" applyBorder="1" applyAlignment="1">
      <alignment horizontal="right" vertical="center" wrapText="1"/>
    </xf>
    <xf numFmtId="0" fontId="24" fillId="2" borderId="67" xfId="4" applyNumberFormat="1" applyFont="1" applyFill="1" applyBorder="1" applyAlignment="1">
      <alignment vertical="top" wrapText="1"/>
    </xf>
    <xf numFmtId="41" fontId="24" fillId="2" borderId="77" xfId="5" applyNumberFormat="1" applyFont="1" applyFill="1" applyBorder="1" applyAlignment="1">
      <alignment horizontal="right" vertical="center" wrapText="1"/>
    </xf>
    <xf numFmtId="179" fontId="16" fillId="10" borderId="115" xfId="0" applyNumberFormat="1" applyFont="1" applyFill="1" applyBorder="1" applyAlignment="1">
      <alignment vertical="center" wrapText="1"/>
    </xf>
    <xf numFmtId="41" fontId="7" fillId="2" borderId="43" xfId="5" applyNumberFormat="1" applyFont="1" applyFill="1" applyBorder="1" applyAlignment="1">
      <alignment vertical="top" wrapText="1"/>
    </xf>
    <xf numFmtId="41" fontId="7" fillId="2" borderId="101" xfId="4" applyNumberFormat="1" applyFont="1" applyFill="1" applyBorder="1" applyAlignment="1">
      <alignment horizontal="right" vertical="center" wrapText="1"/>
    </xf>
    <xf numFmtId="176" fontId="7" fillId="2" borderId="101" xfId="5" applyNumberFormat="1" applyFont="1" applyFill="1" applyBorder="1" applyAlignment="1">
      <alignment horizontal="right" vertical="center" wrapText="1"/>
    </xf>
    <xf numFmtId="41" fontId="7" fillId="2" borderId="103" xfId="5" applyNumberFormat="1" applyFont="1" applyFill="1" applyBorder="1" applyAlignment="1">
      <alignment vertical="top" wrapText="1"/>
    </xf>
    <xf numFmtId="41" fontId="24" fillId="2" borderId="43" xfId="5" applyNumberFormat="1" applyFont="1" applyFill="1" applyBorder="1" applyAlignment="1">
      <alignment vertical="center" wrapText="1"/>
    </xf>
    <xf numFmtId="176" fontId="7" fillId="2" borderId="65" xfId="5" applyNumberFormat="1" applyFont="1" applyFill="1" applyBorder="1" applyAlignment="1">
      <alignment horizontal="right" vertical="center" wrapText="1"/>
    </xf>
    <xf numFmtId="41" fontId="24" fillId="2" borderId="95" xfId="5" applyNumberFormat="1" applyFont="1" applyFill="1" applyBorder="1" applyAlignment="1">
      <alignment vertical="center" wrapText="1"/>
    </xf>
    <xf numFmtId="41" fontId="24" fillId="2" borderId="117" xfId="5" applyNumberFormat="1" applyFont="1" applyFill="1" applyBorder="1" applyAlignment="1">
      <alignment vertical="center" wrapText="1"/>
    </xf>
    <xf numFmtId="176" fontId="7" fillId="2" borderId="75" xfId="5" applyNumberFormat="1" applyFont="1" applyFill="1" applyBorder="1" applyAlignment="1">
      <alignment horizontal="right" vertical="center" wrapText="1"/>
    </xf>
    <xf numFmtId="177" fontId="7" fillId="2" borderId="65" xfId="5" applyNumberFormat="1" applyFont="1" applyFill="1" applyBorder="1" applyAlignment="1">
      <alignment horizontal="right" vertical="center" wrapText="1"/>
    </xf>
    <xf numFmtId="177" fontId="7" fillId="2" borderId="75" xfId="5" applyNumberFormat="1" applyFont="1" applyFill="1" applyBorder="1" applyAlignment="1">
      <alignment horizontal="right" vertical="center" wrapText="1"/>
    </xf>
    <xf numFmtId="41" fontId="24" fillId="2" borderId="1" xfId="4" applyNumberFormat="1" applyFont="1" applyFill="1" applyBorder="1" applyAlignment="1">
      <alignment horizontal="right" vertical="center" wrapText="1"/>
    </xf>
    <xf numFmtId="176" fontId="7" fillId="2" borderId="1" xfId="5" applyNumberFormat="1" applyFont="1" applyFill="1" applyBorder="1" applyAlignment="1">
      <alignment horizontal="right" vertical="center" wrapText="1"/>
    </xf>
    <xf numFmtId="41" fontId="23" fillId="2" borderId="43" xfId="5" applyNumberFormat="1" applyFont="1" applyFill="1" applyBorder="1" applyAlignment="1">
      <alignment vertical="center" wrapText="1"/>
    </xf>
    <xf numFmtId="177" fontId="7" fillId="2" borderId="1" xfId="5" applyNumberFormat="1" applyFont="1" applyFill="1" applyBorder="1" applyAlignment="1">
      <alignment horizontal="right" vertical="center" wrapText="1"/>
    </xf>
    <xf numFmtId="177" fontId="7" fillId="2" borderId="72" xfId="5" applyNumberFormat="1" applyFont="1" applyFill="1" applyBorder="1" applyAlignment="1">
      <alignment horizontal="right" vertical="center" wrapText="1"/>
    </xf>
    <xf numFmtId="177" fontId="7" fillId="2" borderId="101" xfId="5" applyNumberFormat="1" applyFont="1" applyFill="1" applyBorder="1" applyAlignment="1">
      <alignment horizontal="right" vertical="center" wrapText="1"/>
    </xf>
    <xf numFmtId="41" fontId="7" fillId="2" borderId="54" xfId="0" applyNumberFormat="1" applyFont="1" applyFill="1" applyBorder="1" applyAlignment="1">
      <alignment horizontal="right" vertical="center"/>
    </xf>
    <xf numFmtId="177" fontId="30" fillId="2" borderId="77" xfId="1" applyNumberFormat="1" applyFont="1" applyFill="1" applyBorder="1" applyAlignment="1">
      <alignment horizontal="center" vertical="center" wrapText="1"/>
    </xf>
    <xf numFmtId="177" fontId="30" fillId="2" borderId="66" xfId="1" applyNumberFormat="1" applyFont="1" applyFill="1" applyBorder="1" applyAlignment="1">
      <alignment horizontal="center" vertical="center" wrapText="1"/>
    </xf>
    <xf numFmtId="177" fontId="30" fillId="2" borderId="73" xfId="1" applyNumberFormat="1" applyFont="1" applyFill="1" applyBorder="1" applyAlignment="1">
      <alignment horizontal="center" vertical="center" wrapText="1"/>
    </xf>
    <xf numFmtId="177" fontId="30" fillId="2" borderId="58" xfId="1" applyNumberFormat="1" applyFont="1" applyFill="1" applyBorder="1" applyAlignment="1">
      <alignment horizontal="center" vertical="center" wrapText="1"/>
    </xf>
    <xf numFmtId="177" fontId="30" fillId="2" borderId="22" xfId="1" applyNumberFormat="1" applyFont="1" applyFill="1" applyBorder="1" applyAlignment="1">
      <alignment horizontal="center" vertical="center" wrapText="1"/>
    </xf>
    <xf numFmtId="176" fontId="6" fillId="2" borderId="73" xfId="0" applyNumberFormat="1" applyFont="1" applyFill="1" applyBorder="1" applyAlignment="1">
      <alignment horizontal="right" vertical="center"/>
    </xf>
    <xf numFmtId="41" fontId="6" fillId="4" borderId="87" xfId="0" applyNumberFormat="1" applyFont="1" applyFill="1" applyBorder="1" applyAlignment="1">
      <alignment horizontal="right" vertical="center"/>
    </xf>
    <xf numFmtId="176" fontId="23" fillId="8" borderId="53" xfId="4" applyNumberFormat="1" applyFont="1" applyFill="1" applyBorder="1" applyAlignment="1">
      <alignment vertical="center" wrapText="1"/>
    </xf>
    <xf numFmtId="176" fontId="23" fillId="8" borderId="7" xfId="5" applyNumberFormat="1" applyFont="1" applyFill="1" applyBorder="1" applyAlignment="1">
      <alignment horizontal="right" vertical="center" wrapText="1"/>
    </xf>
    <xf numFmtId="176" fontId="23" fillId="8" borderId="23" xfId="5" applyNumberFormat="1" applyFont="1" applyFill="1" applyBorder="1" applyAlignment="1">
      <alignment horizontal="right" vertical="center" wrapText="1"/>
    </xf>
    <xf numFmtId="177" fontId="24" fillId="2" borderId="75" xfId="5" applyNumberFormat="1" applyFont="1" applyFill="1" applyBorder="1" applyAlignment="1">
      <alignment horizontal="right" vertical="center" wrapText="1"/>
    </xf>
    <xf numFmtId="177" fontId="24" fillId="2" borderId="1" xfId="5" applyNumberFormat="1" applyFont="1" applyFill="1" applyBorder="1" applyAlignment="1">
      <alignment horizontal="right" vertical="center" wrapText="1"/>
    </xf>
    <xf numFmtId="41" fontId="7" fillId="2" borderId="1" xfId="4" applyNumberFormat="1" applyFont="1" applyFill="1" applyBorder="1" applyAlignment="1">
      <alignment horizontal="right" vertical="center" wrapText="1"/>
    </xf>
    <xf numFmtId="41" fontId="7" fillId="2" borderId="2" xfId="5" applyNumberFormat="1" applyFont="1" applyFill="1" applyBorder="1" applyAlignment="1">
      <alignment vertical="top" wrapText="1"/>
    </xf>
    <xf numFmtId="41" fontId="24" fillId="2" borderId="2" xfId="5" applyNumberFormat="1" applyFont="1" applyFill="1" applyBorder="1" applyAlignment="1">
      <alignment vertical="center" wrapText="1"/>
    </xf>
    <xf numFmtId="41" fontId="24" fillId="2" borderId="47" xfId="5" applyNumberFormat="1" applyFont="1" applyFill="1" applyBorder="1" applyAlignment="1">
      <alignment vertical="center" wrapText="1"/>
    </xf>
    <xf numFmtId="41" fontId="24" fillId="2" borderId="25" xfId="5" applyNumberFormat="1" applyFont="1" applyFill="1" applyBorder="1" applyAlignment="1">
      <alignment vertical="center" wrapText="1"/>
    </xf>
    <xf numFmtId="0" fontId="16" fillId="10" borderId="66" xfId="0" applyFont="1" applyFill="1" applyBorder="1" applyAlignment="1">
      <alignment horizontal="left" vertical="center" wrapText="1"/>
    </xf>
    <xf numFmtId="0" fontId="16" fillId="10" borderId="66" xfId="0" applyFont="1" applyFill="1" applyBorder="1" applyAlignment="1">
      <alignment vertical="center" wrapText="1"/>
    </xf>
    <xf numFmtId="0" fontId="12" fillId="10" borderId="66" xfId="0" applyFont="1" applyFill="1" applyBorder="1" applyAlignment="1">
      <alignment vertical="center" wrapText="1"/>
    </xf>
    <xf numFmtId="0" fontId="16" fillId="10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textRotation="255" shrinkToFit="1"/>
    </xf>
    <xf numFmtId="0" fontId="7" fillId="2" borderId="75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6" fillId="2" borderId="72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6" fillId="2" borderId="50" xfId="0" applyFont="1" applyFill="1" applyBorder="1" applyAlignment="1">
      <alignment horizontal="left" vertical="top"/>
    </xf>
    <xf numFmtId="0" fontId="7" fillId="2" borderId="67" xfId="0" applyFont="1" applyFill="1" applyBorder="1" applyAlignment="1">
      <alignment horizontal="left" vertical="top" wrapText="1"/>
    </xf>
    <xf numFmtId="0" fontId="6" fillId="2" borderId="82" xfId="0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/>
    </xf>
    <xf numFmtId="0" fontId="7" fillId="2" borderId="39" xfId="0" applyFont="1" applyFill="1" applyBorder="1" applyAlignment="1">
      <alignment horizontal="left" vertical="top" wrapText="1"/>
    </xf>
    <xf numFmtId="0" fontId="7" fillId="2" borderId="102" xfId="4" applyNumberFormat="1" applyFont="1" applyFill="1" applyBorder="1" applyAlignment="1">
      <alignment horizontal="left" vertical="top" wrapText="1"/>
    </xf>
    <xf numFmtId="0" fontId="7" fillId="2" borderId="1" xfId="4" applyNumberFormat="1" applyFont="1" applyFill="1" applyBorder="1" applyAlignment="1">
      <alignment horizontal="left" vertical="top" wrapText="1"/>
    </xf>
    <xf numFmtId="177" fontId="7" fillId="2" borderId="101" xfId="5" applyNumberFormat="1" applyFont="1" applyFill="1" applyBorder="1" applyAlignment="1">
      <alignment horizontal="right" vertical="top" wrapText="1"/>
    </xf>
    <xf numFmtId="41" fontId="24" fillId="2" borderId="43" xfId="5" applyNumberFormat="1" applyFont="1" applyFill="1" applyBorder="1" applyAlignment="1">
      <alignment vertical="top" wrapText="1"/>
    </xf>
    <xf numFmtId="41" fontId="24" fillId="2" borderId="1" xfId="4" applyNumberFormat="1" applyFont="1" applyFill="1" applyBorder="1" applyAlignment="1">
      <alignment horizontal="right" vertical="top" wrapText="1"/>
    </xf>
    <xf numFmtId="41" fontId="24" fillId="2" borderId="1" xfId="5" applyNumberFormat="1" applyFont="1" applyFill="1" applyBorder="1" applyAlignment="1">
      <alignment horizontal="right" vertical="top" wrapText="1"/>
    </xf>
    <xf numFmtId="176" fontId="7" fillId="2" borderId="1" xfId="5" applyNumberFormat="1" applyFont="1" applyFill="1" applyBorder="1" applyAlignment="1">
      <alignment horizontal="right" vertical="top" wrapText="1"/>
    </xf>
    <xf numFmtId="177" fontId="7" fillId="2" borderId="75" xfId="5" applyNumberFormat="1" applyFont="1" applyFill="1" applyBorder="1" applyAlignment="1">
      <alignment horizontal="right" vertical="top" wrapText="1"/>
    </xf>
    <xf numFmtId="41" fontId="24" fillId="2" borderId="95" xfId="5" applyNumberFormat="1" applyFont="1" applyFill="1" applyBorder="1" applyAlignment="1">
      <alignment vertical="top" wrapText="1"/>
    </xf>
    <xf numFmtId="176" fontId="7" fillId="2" borderId="65" xfId="5" applyNumberFormat="1" applyFont="1" applyFill="1" applyBorder="1" applyAlignment="1">
      <alignment horizontal="right" vertical="top" wrapText="1"/>
    </xf>
    <xf numFmtId="41" fontId="24" fillId="2" borderId="117" xfId="5" applyNumberFormat="1" applyFont="1" applyFill="1" applyBorder="1" applyAlignment="1">
      <alignment vertical="top" wrapText="1"/>
    </xf>
    <xf numFmtId="41" fontId="23" fillId="2" borderId="118" xfId="5" applyNumberFormat="1" applyFont="1" applyFill="1" applyBorder="1" applyAlignment="1">
      <alignment vertical="top" wrapText="1"/>
    </xf>
    <xf numFmtId="41" fontId="33" fillId="2" borderId="34" xfId="5" applyNumberFormat="1" applyFont="1" applyFill="1" applyBorder="1" applyAlignment="1">
      <alignment vertical="top" wrapText="1"/>
    </xf>
    <xf numFmtId="41" fontId="23" fillId="8" borderId="89" xfId="5" applyNumberFormat="1" applyFont="1" applyFill="1" applyBorder="1" applyAlignment="1">
      <alignment horizontal="right" vertical="top" wrapText="1"/>
    </xf>
    <xf numFmtId="176" fontId="24" fillId="2" borderId="65" xfId="5" applyNumberFormat="1" applyFont="1" applyFill="1" applyBorder="1" applyAlignment="1">
      <alignment horizontal="right" vertical="top" wrapText="1"/>
    </xf>
    <xf numFmtId="177" fontId="24" fillId="2" borderId="6" xfId="5" applyNumberFormat="1" applyFont="1" applyFill="1" applyBorder="1" applyAlignment="1">
      <alignment horizontal="right" vertical="top" wrapText="1"/>
    </xf>
    <xf numFmtId="176" fontId="23" fillId="2" borderId="86" xfId="4" applyNumberFormat="1" applyFont="1" applyFill="1" applyBorder="1" applyAlignment="1">
      <alignment horizontal="right" vertical="top" wrapText="1"/>
    </xf>
    <xf numFmtId="176" fontId="23" fillId="2" borderId="73" xfId="5" applyNumberFormat="1" applyFont="1" applyFill="1" applyBorder="1" applyAlignment="1">
      <alignment horizontal="right" vertical="top" wrapText="1"/>
    </xf>
    <xf numFmtId="176" fontId="24" fillId="2" borderId="1" xfId="5" applyNumberFormat="1" applyFont="1" applyFill="1" applyBorder="1" applyAlignment="1">
      <alignment horizontal="right" vertical="top" wrapText="1"/>
    </xf>
    <xf numFmtId="41" fontId="23" fillId="2" borderId="73" xfId="5" applyNumberFormat="1" applyFont="1" applyFill="1" applyBorder="1" applyAlignment="1">
      <alignment horizontal="right" vertical="top" wrapText="1"/>
    </xf>
    <xf numFmtId="177" fontId="24" fillId="2" borderId="60" xfId="5" applyNumberFormat="1" applyFont="1" applyFill="1" applyBorder="1" applyAlignment="1">
      <alignment horizontal="right" vertical="top" wrapText="1"/>
    </xf>
    <xf numFmtId="0" fontId="7" fillId="2" borderId="67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/>
    </xf>
    <xf numFmtId="176" fontId="13" fillId="0" borderId="1" xfId="4" applyNumberFormat="1" applyFont="1" applyFill="1" applyBorder="1" applyAlignment="1">
      <alignment horizontal="left" vertical="top" wrapText="1"/>
    </xf>
    <xf numFmtId="0" fontId="32" fillId="0" borderId="96" xfId="0" applyFont="1" applyBorder="1" applyAlignment="1">
      <alignment horizontal="left" vertical="top" wrapText="1"/>
    </xf>
    <xf numFmtId="0" fontId="17" fillId="9" borderId="73" xfId="0" applyFont="1" applyFill="1" applyBorder="1">
      <alignment vertical="center"/>
    </xf>
    <xf numFmtId="0" fontId="5" fillId="0" borderId="9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17" fillId="2" borderId="59" xfId="0" applyFont="1" applyFill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17" fillId="5" borderId="23" xfId="0" applyFont="1" applyFill="1" applyBorder="1">
      <alignment vertical="center"/>
    </xf>
    <xf numFmtId="0" fontId="17" fillId="6" borderId="59" xfId="0" applyFont="1" applyFill="1" applyBorder="1" applyAlignment="1">
      <alignment horizontal="center" vertical="center"/>
    </xf>
    <xf numFmtId="0" fontId="37" fillId="3" borderId="64" xfId="14" applyFont="1" applyFill="1" applyBorder="1" applyAlignment="1">
      <alignment vertical="top" wrapText="1"/>
    </xf>
    <xf numFmtId="0" fontId="32" fillId="3" borderId="65" xfId="14" applyFont="1" applyFill="1" applyBorder="1" applyAlignment="1">
      <alignment vertical="top" wrapText="1"/>
    </xf>
    <xf numFmtId="176" fontId="13" fillId="0" borderId="70" xfId="4" applyNumberFormat="1" applyFont="1" applyFill="1" applyBorder="1" applyAlignment="1">
      <alignment horizontal="left" vertical="top" wrapText="1"/>
    </xf>
    <xf numFmtId="41" fontId="7" fillId="2" borderId="103" xfId="5" applyNumberFormat="1" applyFont="1" applyFill="1" applyBorder="1" applyAlignment="1">
      <alignment vertical="center" wrapText="1"/>
    </xf>
    <xf numFmtId="0" fontId="24" fillId="2" borderId="116" xfId="4" applyNumberFormat="1" applyFont="1" applyFill="1" applyBorder="1" applyAlignment="1">
      <alignment vertical="center" wrapText="1"/>
    </xf>
    <xf numFmtId="0" fontId="24" fillId="2" borderId="1" xfId="4" applyNumberFormat="1" applyFont="1" applyFill="1" applyBorder="1" applyAlignment="1">
      <alignment vertical="center" wrapText="1"/>
    </xf>
    <xf numFmtId="0" fontId="24" fillId="2" borderId="65" xfId="4" applyNumberFormat="1" applyFont="1" applyFill="1" applyBorder="1" applyAlignment="1">
      <alignment vertical="center" wrapText="1"/>
    </xf>
    <xf numFmtId="41" fontId="6" fillId="2" borderId="42" xfId="4" applyNumberFormat="1" applyFont="1" applyFill="1" applyBorder="1" applyAlignment="1">
      <alignment horizontal="right" vertical="center" wrapText="1"/>
    </xf>
    <xf numFmtId="41" fontId="6" fillId="2" borderId="42" xfId="5" applyNumberFormat="1" applyFont="1" applyFill="1" applyBorder="1" applyAlignment="1">
      <alignment horizontal="right" vertical="center" wrapText="1"/>
    </xf>
    <xf numFmtId="176" fontId="6" fillId="2" borderId="36" xfId="5" applyNumberFormat="1" applyFont="1" applyFill="1" applyBorder="1" applyAlignment="1">
      <alignment horizontal="right" vertical="center" wrapText="1"/>
    </xf>
    <xf numFmtId="177" fontId="6" fillId="2" borderId="36" xfId="5" applyNumberFormat="1" applyFont="1" applyFill="1" applyBorder="1" applyAlignment="1">
      <alignment horizontal="right" vertical="center" wrapText="1"/>
    </xf>
    <xf numFmtId="41" fontId="23" fillId="2" borderId="42" xfId="4" applyNumberFormat="1" applyFont="1" applyFill="1" applyBorder="1" applyAlignment="1">
      <alignment horizontal="right" vertical="top" wrapText="1"/>
    </xf>
    <xf numFmtId="41" fontId="23" fillId="2" borderId="42" xfId="5" applyNumberFormat="1" applyFont="1" applyFill="1" applyBorder="1" applyAlignment="1">
      <alignment horizontal="right" vertical="top" wrapText="1"/>
    </xf>
    <xf numFmtId="177" fontId="6" fillId="2" borderId="42" xfId="5" applyNumberFormat="1" applyFont="1" applyFill="1" applyBorder="1" applyAlignment="1">
      <alignment horizontal="right" vertical="top" wrapText="1"/>
    </xf>
    <xf numFmtId="41" fontId="23" fillId="2" borderId="72" xfId="4" applyNumberFormat="1" applyFont="1" applyFill="1" applyBorder="1" applyAlignment="1">
      <alignment horizontal="right" vertical="top" wrapText="1"/>
    </xf>
    <xf numFmtId="176" fontId="6" fillId="2" borderId="72" xfId="5" applyNumberFormat="1" applyFont="1" applyFill="1" applyBorder="1" applyAlignment="1">
      <alignment horizontal="right" vertical="top" wrapText="1"/>
    </xf>
    <xf numFmtId="41" fontId="23" fillId="2" borderId="28" xfId="4" applyNumberFormat="1" applyFont="1" applyFill="1" applyBorder="1" applyAlignment="1">
      <alignment horizontal="right" vertical="center" wrapText="1"/>
    </xf>
    <xf numFmtId="176" fontId="6" fillId="2" borderId="42" xfId="5" applyNumberFormat="1" applyFont="1" applyFill="1" applyBorder="1" applyAlignment="1">
      <alignment horizontal="right" vertical="center" wrapText="1"/>
    </xf>
    <xf numFmtId="177" fontId="6" fillId="2" borderId="75" xfId="5" applyNumberFormat="1" applyFont="1" applyFill="1" applyBorder="1" applyAlignment="1">
      <alignment horizontal="right" vertical="center" wrapText="1"/>
    </xf>
    <xf numFmtId="41" fontId="23" fillId="8" borderId="87" xfId="4" applyNumberFormat="1" applyFont="1" applyFill="1" applyBorder="1" applyAlignment="1">
      <alignment horizontal="right" vertical="top" wrapText="1"/>
    </xf>
    <xf numFmtId="177" fontId="6" fillId="8" borderId="88" xfId="5" applyNumberFormat="1" applyFont="1" applyFill="1" applyBorder="1" applyAlignment="1">
      <alignment horizontal="right" vertical="top" wrapText="1"/>
    </xf>
    <xf numFmtId="176" fontId="23" fillId="8" borderId="87" xfId="4" applyNumberFormat="1" applyFont="1" applyFill="1" applyBorder="1" applyAlignment="1">
      <alignment horizontal="right" vertical="top" wrapText="1"/>
    </xf>
    <xf numFmtId="177" fontId="24" fillId="2" borderId="120" xfId="5" applyNumberFormat="1" applyFont="1" applyFill="1" applyBorder="1" applyAlignment="1">
      <alignment horizontal="right" vertical="top" wrapText="1"/>
    </xf>
    <xf numFmtId="177" fontId="24" fillId="2" borderId="72" xfId="5" applyNumberFormat="1" applyFont="1" applyFill="1" applyBorder="1" applyAlignment="1">
      <alignment horizontal="right" vertical="top" wrapText="1"/>
    </xf>
    <xf numFmtId="177" fontId="24" fillId="2" borderId="120" xfId="5" applyNumberFormat="1" applyFont="1" applyFill="1" applyBorder="1" applyAlignment="1">
      <alignment horizontal="right" vertical="center" wrapText="1"/>
    </xf>
    <xf numFmtId="177" fontId="24" fillId="2" borderId="122" xfId="5" applyNumberFormat="1" applyFont="1" applyFill="1" applyBorder="1" applyAlignment="1">
      <alignment horizontal="right" vertical="center" wrapText="1"/>
    </xf>
    <xf numFmtId="41" fontId="23" fillId="2" borderId="114" xfId="4" applyNumberFormat="1" applyFont="1" applyFill="1" applyBorder="1" applyAlignment="1">
      <alignment horizontal="right" vertical="center" wrapText="1"/>
    </xf>
    <xf numFmtId="41" fontId="23" fillId="2" borderId="86" xfId="4" applyNumberFormat="1" applyFont="1" applyFill="1" applyBorder="1" applyAlignment="1">
      <alignment horizontal="right" vertical="top" wrapText="1"/>
    </xf>
    <xf numFmtId="177" fontId="23" fillId="2" borderId="60" xfId="5" applyNumberFormat="1" applyFont="1" applyFill="1" applyBorder="1" applyAlignment="1">
      <alignment horizontal="right" vertical="top" wrapText="1"/>
    </xf>
    <xf numFmtId="41" fontId="23" fillId="2" borderId="72" xfId="4" applyNumberFormat="1" applyFont="1" applyFill="1" applyBorder="1" applyAlignment="1">
      <alignment horizontal="right" vertical="center" wrapText="1"/>
    </xf>
    <xf numFmtId="41" fontId="23" fillId="2" borderId="42" xfId="4" applyNumberFormat="1" applyFont="1" applyFill="1" applyBorder="1" applyAlignment="1">
      <alignment horizontal="right" vertical="center" wrapText="1"/>
    </xf>
    <xf numFmtId="0" fontId="1" fillId="2" borderId="123" xfId="0" applyFont="1" applyFill="1" applyBorder="1" applyAlignment="1">
      <alignment horizontal="left" vertical="center"/>
    </xf>
    <xf numFmtId="0" fontId="1" fillId="0" borderId="124" xfId="0" applyFont="1" applyBorder="1" applyAlignment="1">
      <alignment horizontal="left" vertical="center"/>
    </xf>
    <xf numFmtId="0" fontId="1" fillId="0" borderId="125" xfId="0" applyFont="1" applyBorder="1" applyAlignment="1">
      <alignment horizontal="left" vertical="center"/>
    </xf>
    <xf numFmtId="0" fontId="1" fillId="2" borderId="123" xfId="0" applyFont="1" applyFill="1" applyBorder="1">
      <alignment vertical="center"/>
    </xf>
    <xf numFmtId="0" fontId="1" fillId="0" borderId="124" xfId="0" applyFont="1" applyBorder="1">
      <alignment vertical="center"/>
    </xf>
    <xf numFmtId="0" fontId="1" fillId="2" borderId="127" xfId="0" applyFont="1" applyFill="1" applyBorder="1">
      <alignment vertical="center"/>
    </xf>
    <xf numFmtId="0" fontId="1" fillId="0" borderId="128" xfId="0" applyFont="1" applyBorder="1">
      <alignment vertical="center"/>
    </xf>
    <xf numFmtId="0" fontId="1" fillId="0" borderId="125" xfId="0" applyFont="1" applyBorder="1">
      <alignment vertical="center"/>
    </xf>
    <xf numFmtId="0" fontId="1" fillId="0" borderId="126" xfId="0" applyFont="1" applyBorder="1">
      <alignment vertical="center"/>
    </xf>
    <xf numFmtId="177" fontId="1" fillId="2" borderId="123" xfId="0" applyNumberFormat="1" applyFont="1" applyFill="1" applyBorder="1">
      <alignment vertical="center"/>
    </xf>
    <xf numFmtId="177" fontId="1" fillId="0" borderId="124" xfId="0" applyNumberFormat="1" applyFont="1" applyBorder="1">
      <alignment vertical="center"/>
    </xf>
    <xf numFmtId="177" fontId="23" fillId="8" borderId="91" xfId="5" applyNumberFormat="1" applyFont="1" applyFill="1" applyBorder="1" applyAlignment="1">
      <alignment horizontal="right" vertical="center" wrapText="1"/>
    </xf>
    <xf numFmtId="0" fontId="7" fillId="2" borderId="1" xfId="5" applyNumberFormat="1" applyFont="1" applyFill="1" applyBorder="1" applyAlignment="1">
      <alignment horizontal="right" vertical="center" wrapText="1"/>
    </xf>
    <xf numFmtId="0" fontId="7" fillId="2" borderId="75" xfId="5" applyNumberFormat="1" applyFont="1" applyFill="1" applyBorder="1" applyAlignment="1">
      <alignment horizontal="right" vertical="center" wrapText="1"/>
    </xf>
    <xf numFmtId="176" fontId="6" fillId="2" borderId="75" xfId="5" applyNumberFormat="1" applyFont="1" applyFill="1" applyBorder="1" applyAlignment="1">
      <alignment horizontal="right" vertical="center" wrapText="1"/>
    </xf>
    <xf numFmtId="176" fontId="6" fillId="2" borderId="72" xfId="5" applyNumberFormat="1" applyFont="1" applyFill="1" applyBorder="1" applyAlignment="1">
      <alignment horizontal="right" vertical="center" wrapText="1"/>
    </xf>
    <xf numFmtId="0" fontId="6" fillId="2" borderId="129" xfId="5" applyNumberFormat="1" applyFont="1" applyFill="1" applyBorder="1" applyAlignment="1">
      <alignment horizontal="right" vertical="center" wrapText="1"/>
    </xf>
    <xf numFmtId="176" fontId="7" fillId="2" borderId="0" xfId="5" applyNumberFormat="1" applyFont="1" applyFill="1" applyBorder="1" applyAlignment="1">
      <alignment horizontal="right" vertical="center" wrapText="1"/>
    </xf>
    <xf numFmtId="176" fontId="7" fillId="2" borderId="130" xfId="5" applyNumberFormat="1" applyFont="1" applyFill="1" applyBorder="1" applyAlignment="1">
      <alignment horizontal="right" vertical="center" wrapText="1"/>
    </xf>
    <xf numFmtId="176" fontId="6" fillId="2" borderId="51" xfId="5" applyNumberFormat="1" applyFont="1" applyFill="1" applyBorder="1" applyAlignment="1">
      <alignment horizontal="right" vertical="center" wrapText="1"/>
    </xf>
    <xf numFmtId="41" fontId="33" fillId="2" borderId="131" xfId="5" applyNumberFormat="1" applyFont="1" applyFill="1" applyBorder="1" applyAlignment="1">
      <alignment vertical="center" wrapText="1"/>
    </xf>
    <xf numFmtId="176" fontId="6" fillId="8" borderId="87" xfId="5" applyNumberFormat="1" applyFont="1" applyFill="1" applyBorder="1" applyAlignment="1">
      <alignment horizontal="right" vertical="center" wrapText="1"/>
    </xf>
    <xf numFmtId="177" fontId="6" fillId="8" borderId="51" xfId="5" applyNumberFormat="1" applyFont="1" applyFill="1" applyBorder="1" applyAlignment="1">
      <alignment horizontal="right" vertical="center" wrapText="1"/>
    </xf>
    <xf numFmtId="41" fontId="23" fillId="8" borderId="87" xfId="4" applyNumberFormat="1" applyFont="1" applyFill="1" applyBorder="1" applyAlignment="1">
      <alignment horizontal="right" vertical="center" wrapText="1"/>
    </xf>
    <xf numFmtId="0" fontId="7" fillId="2" borderId="132" xfId="0" applyNumberFormat="1" applyFont="1" applyFill="1" applyBorder="1" applyAlignment="1">
      <alignment horizontal="right" vertical="center"/>
    </xf>
    <xf numFmtId="41" fontId="7" fillId="2" borderId="120" xfId="0" applyNumberFormat="1" applyFont="1" applyFill="1" applyBorder="1" applyAlignment="1">
      <alignment horizontal="right" vertical="center"/>
    </xf>
    <xf numFmtId="177" fontId="7" fillId="2" borderId="12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top"/>
    </xf>
    <xf numFmtId="177" fontId="7" fillId="2" borderId="83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41" fontId="7" fillId="2" borderId="134" xfId="0" applyNumberFormat="1" applyFont="1" applyFill="1" applyBorder="1" applyAlignment="1">
      <alignment horizontal="right" vertical="center"/>
    </xf>
    <xf numFmtId="41" fontId="7" fillId="2" borderId="67" xfId="0" applyNumberFormat="1" applyFont="1" applyFill="1" applyBorder="1" applyAlignment="1">
      <alignment horizontal="right" vertical="center"/>
    </xf>
    <xf numFmtId="176" fontId="6" fillId="2" borderId="22" xfId="0" applyNumberFormat="1" applyFont="1" applyFill="1" applyBorder="1" applyAlignment="1">
      <alignment horizontal="right" vertical="center"/>
    </xf>
    <xf numFmtId="41" fontId="7" fillId="2" borderId="30" xfId="0" applyNumberFormat="1" applyFont="1" applyFill="1" applyBorder="1" applyAlignment="1">
      <alignment horizontal="right" vertical="center"/>
    </xf>
    <xf numFmtId="176" fontId="6" fillId="2" borderId="58" xfId="0" applyNumberFormat="1" applyFont="1" applyFill="1" applyBorder="1" applyAlignment="1">
      <alignment horizontal="right" vertical="center"/>
    </xf>
    <xf numFmtId="177" fontId="7" fillId="2" borderId="72" xfId="0" applyNumberFormat="1" applyFont="1" applyFill="1" applyBorder="1" applyAlignment="1">
      <alignment horizontal="right" vertical="center"/>
    </xf>
    <xf numFmtId="41" fontId="13" fillId="0" borderId="70" xfId="4" applyNumberFormat="1" applyFont="1" applyFill="1" applyBorder="1" applyAlignment="1">
      <alignment horizontal="right" vertical="center" wrapText="1"/>
    </xf>
    <xf numFmtId="176" fontId="13" fillId="0" borderId="70" xfId="5" applyNumberFormat="1" applyFont="1" applyFill="1" applyBorder="1" applyAlignment="1">
      <alignment horizontal="right" vertical="center" wrapText="1"/>
    </xf>
    <xf numFmtId="176" fontId="13" fillId="0" borderId="22" xfId="5" applyNumberFormat="1" applyFont="1" applyFill="1" applyBorder="1" applyAlignment="1">
      <alignment horizontal="right" vertical="center" wrapText="1"/>
    </xf>
    <xf numFmtId="176" fontId="18" fillId="0" borderId="71" xfId="4" applyNumberFormat="1" applyFont="1" applyFill="1" applyBorder="1" applyAlignment="1">
      <alignment vertical="top" wrapText="1"/>
    </xf>
    <xf numFmtId="176" fontId="18" fillId="0" borderId="75" xfId="1" applyNumberFormat="1" applyFont="1" applyFill="1" applyBorder="1" applyAlignment="1">
      <alignment horizontal="right" vertical="center" wrapText="1"/>
    </xf>
    <xf numFmtId="176" fontId="13" fillId="0" borderId="1" xfId="4" applyNumberFormat="1" applyFont="1" applyFill="1" applyBorder="1" applyAlignment="1">
      <alignment vertical="top"/>
    </xf>
    <xf numFmtId="176" fontId="13" fillId="0" borderId="1" xfId="1" applyNumberFormat="1" applyFont="1" applyFill="1" applyBorder="1" applyAlignment="1">
      <alignment horizontal="right" vertical="center" wrapText="1"/>
    </xf>
    <xf numFmtId="177" fontId="13" fillId="0" borderId="1" xfId="5" applyNumberFormat="1" applyFont="1" applyFill="1" applyBorder="1" applyAlignment="1">
      <alignment horizontal="right" vertical="center" wrapText="1"/>
    </xf>
    <xf numFmtId="176" fontId="18" fillId="0" borderId="2" xfId="1" applyNumberFormat="1" applyFont="1" applyFill="1" applyBorder="1" applyAlignment="1">
      <alignment horizontal="right" vertical="center" wrapText="1"/>
    </xf>
    <xf numFmtId="41" fontId="13" fillId="0" borderId="7" xfId="5" applyNumberFormat="1" applyFont="1" applyFill="1" applyBorder="1" applyAlignment="1">
      <alignment horizontal="right" vertical="center" wrapText="1"/>
    </xf>
    <xf numFmtId="177" fontId="13" fillId="0" borderId="7" xfId="5" applyNumberFormat="1" applyFont="1" applyFill="1" applyBorder="1" applyAlignment="1">
      <alignment horizontal="right" vertical="center" wrapText="1"/>
    </xf>
    <xf numFmtId="0" fontId="24" fillId="2" borderId="75" xfId="4" applyNumberFormat="1" applyFont="1" applyFill="1" applyBorder="1" applyAlignment="1">
      <alignment horizontal="left" vertical="top" wrapText="1"/>
    </xf>
    <xf numFmtId="0" fontId="6" fillId="2" borderId="72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vertical="top" wrapText="1"/>
    </xf>
    <xf numFmtId="0" fontId="24" fillId="2" borderId="75" xfId="4" applyNumberFormat="1" applyFont="1" applyFill="1" applyBorder="1" applyAlignment="1">
      <alignment vertical="center"/>
    </xf>
    <xf numFmtId="176" fontId="7" fillId="2" borderId="75" xfId="5" applyNumberFormat="1" applyFont="1" applyFill="1" applyBorder="1" applyAlignment="1">
      <alignment horizontal="right" vertical="top" wrapText="1"/>
    </xf>
    <xf numFmtId="177" fontId="7" fillId="2" borderId="1" xfId="5" applyNumberFormat="1" applyFont="1" applyFill="1" applyBorder="1" applyAlignment="1">
      <alignment horizontal="right" vertical="top" wrapText="1"/>
    </xf>
    <xf numFmtId="177" fontId="6" fillId="2" borderId="7" xfId="5" applyNumberFormat="1" applyFont="1" applyFill="1" applyBorder="1" applyAlignment="1">
      <alignment horizontal="right" vertical="center" wrapText="1"/>
    </xf>
    <xf numFmtId="41" fontId="23" fillId="2" borderId="16" xfId="5" applyNumberFormat="1" applyFont="1" applyFill="1" applyBorder="1" applyAlignment="1">
      <alignment vertical="center" wrapText="1"/>
    </xf>
    <xf numFmtId="41" fontId="23" fillId="2" borderId="25" xfId="5" applyNumberFormat="1" applyFont="1" applyFill="1" applyBorder="1" applyAlignment="1">
      <alignment vertical="center" wrapText="1"/>
    </xf>
    <xf numFmtId="0" fontId="24" fillId="2" borderId="32" xfId="4" applyNumberFormat="1" applyFont="1" applyFill="1" applyBorder="1" applyAlignment="1">
      <alignment horizontal="left" vertical="top" wrapText="1"/>
    </xf>
    <xf numFmtId="41" fontId="23" fillId="2" borderId="1" xfId="4" applyNumberFormat="1" applyFont="1" applyFill="1" applyBorder="1" applyAlignment="1">
      <alignment horizontal="right" vertical="center" wrapText="1"/>
    </xf>
    <xf numFmtId="41" fontId="23" fillId="2" borderId="7" xfId="4" applyNumberFormat="1" applyFont="1" applyFill="1" applyBorder="1" applyAlignment="1">
      <alignment horizontal="right" vertical="center" wrapText="1"/>
    </xf>
    <xf numFmtId="176" fontId="6" fillId="2" borderId="7" xfId="5" applyNumberFormat="1" applyFont="1" applyFill="1" applyBorder="1" applyAlignment="1">
      <alignment horizontal="right" vertical="center" wrapText="1"/>
    </xf>
    <xf numFmtId="176" fontId="6" fillId="2" borderId="1" xfId="5" applyNumberFormat="1" applyFont="1" applyFill="1" applyBorder="1" applyAlignment="1">
      <alignment horizontal="right" vertical="center" wrapText="1"/>
    </xf>
    <xf numFmtId="177" fontId="6" fillId="2" borderId="72" xfId="5" applyNumberFormat="1" applyFont="1" applyFill="1" applyBorder="1" applyAlignment="1">
      <alignment horizontal="right" vertical="center" wrapText="1"/>
    </xf>
    <xf numFmtId="41" fontId="27" fillId="2" borderId="1" xfId="1" applyFont="1" applyFill="1" applyBorder="1" applyAlignment="1">
      <alignment horizontal="center" vertical="center" wrapText="1"/>
    </xf>
    <xf numFmtId="177" fontId="30" fillId="2" borderId="2" xfId="1" applyNumberFormat="1" applyFont="1" applyFill="1" applyBorder="1" applyAlignment="1">
      <alignment horizontal="center" vertical="center" wrapText="1"/>
    </xf>
    <xf numFmtId="9" fontId="7" fillId="2" borderId="30" xfId="0" applyNumberFormat="1" applyFont="1" applyFill="1" applyBorder="1" applyAlignment="1">
      <alignment horizontal="right" vertical="center"/>
    </xf>
    <xf numFmtId="177" fontId="27" fillId="2" borderId="75" xfId="1" applyNumberFormat="1" applyFont="1" applyFill="1" applyBorder="1" applyAlignment="1">
      <alignment horizontal="right" vertical="center" wrapText="1"/>
    </xf>
    <xf numFmtId="177" fontId="27" fillId="2" borderId="1" xfId="1" applyNumberFormat="1" applyFont="1" applyFill="1" applyBorder="1" applyAlignment="1">
      <alignment horizontal="right" vertical="center" wrapText="1"/>
    </xf>
    <xf numFmtId="177" fontId="38" fillId="2" borderId="75" xfId="1" applyNumberFormat="1" applyFont="1" applyFill="1" applyBorder="1" applyAlignment="1">
      <alignment horizontal="right" vertical="center" wrapText="1"/>
    </xf>
    <xf numFmtId="41" fontId="5" fillId="9" borderId="72" xfId="0" applyNumberFormat="1" applyFont="1" applyFill="1" applyBorder="1">
      <alignment vertical="center"/>
    </xf>
    <xf numFmtId="176" fontId="5" fillId="9" borderId="72" xfId="0" applyNumberFormat="1" applyFont="1" applyFill="1" applyBorder="1">
      <alignment vertical="center"/>
    </xf>
    <xf numFmtId="177" fontId="5" fillId="9" borderId="72" xfId="0" applyNumberFormat="1" applyFont="1" applyFill="1" applyBorder="1" applyAlignment="1">
      <alignment horizontal="right" vertical="center"/>
    </xf>
    <xf numFmtId="41" fontId="5" fillId="6" borderId="81" xfId="0" applyNumberFormat="1" applyFont="1" applyFill="1" applyBorder="1" applyAlignment="1">
      <alignment horizontal="right" vertical="center"/>
    </xf>
    <xf numFmtId="177" fontId="5" fillId="6" borderId="81" xfId="0" applyNumberFormat="1" applyFont="1" applyFill="1" applyBorder="1" applyAlignment="1">
      <alignment horizontal="right" vertical="center"/>
    </xf>
    <xf numFmtId="41" fontId="5" fillId="5" borderId="7" xfId="0" applyNumberFormat="1" applyFont="1" applyFill="1" applyBorder="1">
      <alignment vertical="center"/>
    </xf>
    <xf numFmtId="177" fontId="5" fillId="5" borderId="7" xfId="0" applyNumberFormat="1" applyFont="1" applyFill="1" applyBorder="1" applyAlignment="1">
      <alignment horizontal="right" vertical="center"/>
    </xf>
    <xf numFmtId="177" fontId="6" fillId="2" borderId="1" xfId="5" applyNumberFormat="1" applyFont="1" applyFill="1" applyBorder="1" applyAlignment="1">
      <alignment horizontal="right" vertical="center" wrapText="1"/>
    </xf>
    <xf numFmtId="177" fontId="24" fillId="2" borderId="91" xfId="5" applyNumberFormat="1" applyFont="1" applyFill="1" applyBorder="1" applyAlignment="1">
      <alignment horizontal="right" vertical="center" wrapText="1"/>
    </xf>
    <xf numFmtId="176" fontId="7" fillId="2" borderId="66" xfId="0" applyNumberFormat="1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left" vertical="top" wrapText="1"/>
    </xf>
    <xf numFmtId="177" fontId="27" fillId="2" borderId="129" xfId="1" applyNumberFormat="1" applyFont="1" applyFill="1" applyBorder="1" applyAlignment="1">
      <alignment horizontal="right" vertical="center" wrapText="1"/>
    </xf>
    <xf numFmtId="177" fontId="27" fillId="2" borderId="104" xfId="1" applyNumberFormat="1" applyFont="1" applyFill="1" applyBorder="1" applyAlignment="1">
      <alignment horizontal="right" vertical="center" wrapText="1"/>
    </xf>
    <xf numFmtId="176" fontId="7" fillId="2" borderId="45" xfId="0" applyNumberFormat="1" applyFont="1" applyFill="1" applyBorder="1" applyAlignment="1">
      <alignment horizontal="left" vertical="center" wrapText="1"/>
    </xf>
    <xf numFmtId="41" fontId="6" fillId="2" borderId="72" xfId="0" applyNumberFormat="1" applyFont="1" applyFill="1" applyBorder="1" applyAlignment="1">
      <alignment horizontal="right" vertical="center"/>
    </xf>
    <xf numFmtId="41" fontId="6" fillId="2" borderId="42" xfId="0" applyNumberFormat="1" applyFont="1" applyFill="1" applyBorder="1" applyAlignment="1">
      <alignment horizontal="right" vertical="center"/>
    </xf>
    <xf numFmtId="177" fontId="30" fillId="2" borderId="129" xfId="1" applyNumberFormat="1" applyFont="1" applyFill="1" applyBorder="1" applyAlignment="1">
      <alignment horizontal="right" vertical="center" wrapText="1"/>
    </xf>
    <xf numFmtId="177" fontId="30" fillId="2" borderId="7" xfId="1" applyNumberFormat="1" applyFont="1" applyFill="1" applyBorder="1" applyAlignment="1">
      <alignment horizontal="right" vertical="center" wrapText="1"/>
    </xf>
    <xf numFmtId="177" fontId="6" fillId="4" borderId="88" xfId="0" applyNumberFormat="1" applyFont="1" applyFill="1" applyBorder="1" applyAlignment="1">
      <alignment horizontal="right" vertical="center"/>
    </xf>
    <xf numFmtId="176" fontId="6" fillId="4" borderId="89" xfId="0" applyNumberFormat="1" applyFont="1" applyFill="1" applyBorder="1" applyAlignment="1">
      <alignment horizontal="left" vertical="center"/>
    </xf>
    <xf numFmtId="41" fontId="38" fillId="2" borderId="65" xfId="1" applyFont="1" applyFill="1" applyBorder="1" applyAlignment="1">
      <alignment horizontal="right" vertical="center" wrapText="1"/>
    </xf>
    <xf numFmtId="41" fontId="38" fillId="2" borderId="75" xfId="1" applyFont="1" applyFill="1" applyBorder="1" applyAlignment="1">
      <alignment horizontal="right" vertical="center" wrapText="1"/>
    </xf>
    <xf numFmtId="177" fontId="38" fillId="2" borderId="66" xfId="1" applyNumberFormat="1" applyFont="1" applyFill="1" applyBorder="1" applyAlignment="1">
      <alignment horizontal="left" vertical="center" wrapText="1"/>
    </xf>
    <xf numFmtId="41" fontId="39" fillId="2" borderId="65" xfId="1" applyFont="1" applyFill="1" applyBorder="1" applyAlignment="1">
      <alignment horizontal="right" vertical="center" wrapText="1"/>
    </xf>
    <xf numFmtId="177" fontId="39" fillId="2" borderId="66" xfId="1" applyNumberFormat="1" applyFont="1" applyFill="1" applyBorder="1" applyAlignment="1">
      <alignment horizontal="center" vertical="center" wrapText="1"/>
    </xf>
    <xf numFmtId="41" fontId="39" fillId="2" borderId="72" xfId="1" applyFont="1" applyFill="1" applyBorder="1" applyAlignment="1">
      <alignment horizontal="right" vertical="center" wrapText="1"/>
    </xf>
    <xf numFmtId="177" fontId="39" fillId="2" borderId="72" xfId="1" applyNumberFormat="1" applyFont="1" applyFill="1" applyBorder="1" applyAlignment="1">
      <alignment horizontal="right" vertical="center" wrapText="1"/>
    </xf>
    <xf numFmtId="177" fontId="39" fillId="2" borderId="73" xfId="1" applyNumberFormat="1" applyFont="1" applyFill="1" applyBorder="1" applyAlignment="1">
      <alignment horizontal="center" vertical="center" wrapText="1"/>
    </xf>
    <xf numFmtId="176" fontId="7" fillId="2" borderId="29" xfId="0" applyNumberFormat="1" applyFont="1" applyFill="1" applyBorder="1" applyAlignment="1">
      <alignment horizontal="left" vertical="center" wrapText="1"/>
    </xf>
    <xf numFmtId="176" fontId="7" fillId="2" borderId="29" xfId="0" applyNumberFormat="1" applyFont="1" applyFill="1" applyBorder="1" applyAlignment="1">
      <alignment horizontal="left" vertical="top" wrapText="1"/>
    </xf>
    <xf numFmtId="176" fontId="7" fillId="2" borderId="29" xfId="0" applyNumberFormat="1" applyFont="1" applyFill="1" applyBorder="1" applyAlignment="1">
      <alignment vertical="top" wrapText="1"/>
    </xf>
    <xf numFmtId="0" fontId="7" fillId="2" borderId="140" xfId="0" applyFont="1" applyFill="1" applyBorder="1" applyAlignment="1">
      <alignment vertical="top" wrapText="1"/>
    </xf>
    <xf numFmtId="176" fontId="7" fillId="2" borderId="45" xfId="0" applyNumberFormat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41" fontId="6" fillId="2" borderId="41" xfId="0" applyNumberFormat="1" applyFont="1" applyFill="1" applyBorder="1" applyAlignment="1">
      <alignment horizontal="right" vertical="center"/>
    </xf>
    <xf numFmtId="177" fontId="6" fillId="2" borderId="51" xfId="0" applyNumberFormat="1" applyFont="1" applyFill="1" applyBorder="1" applyAlignment="1">
      <alignment horizontal="right" vertical="center"/>
    </xf>
    <xf numFmtId="176" fontId="7" fillId="2" borderId="55" xfId="0" applyNumberFormat="1" applyFont="1" applyFill="1" applyBorder="1" applyAlignment="1">
      <alignment horizontal="right" vertical="center"/>
    </xf>
    <xf numFmtId="176" fontId="7" fillId="2" borderId="45" xfId="0" applyNumberFormat="1" applyFont="1" applyFill="1" applyBorder="1" applyAlignment="1">
      <alignment horizontal="left" vertical="top"/>
    </xf>
    <xf numFmtId="176" fontId="7" fillId="2" borderId="45" xfId="0" applyNumberFormat="1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left" vertical="top" wrapText="1"/>
    </xf>
    <xf numFmtId="41" fontId="7" fillId="2" borderId="78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2" borderId="89" xfId="0" applyNumberFormat="1" applyFont="1" applyFill="1" applyBorder="1" applyAlignment="1">
      <alignment horizontal="right" vertical="center"/>
    </xf>
    <xf numFmtId="176" fontId="7" fillId="2" borderId="46" xfId="0" applyNumberFormat="1" applyFont="1" applyFill="1" applyBorder="1" applyAlignment="1">
      <alignment horizontal="left" vertical="top" wrapText="1"/>
    </xf>
    <xf numFmtId="176" fontId="7" fillId="2" borderId="66" xfId="0" applyNumberFormat="1" applyFont="1" applyFill="1" applyBorder="1" applyAlignment="1">
      <alignment horizontal="left" vertical="top" wrapText="1"/>
    </xf>
    <xf numFmtId="41" fontId="6" fillId="2" borderId="88" xfId="0" applyNumberFormat="1" applyFont="1" applyFill="1" applyBorder="1" applyAlignment="1">
      <alignment horizontal="right" vertical="center"/>
    </xf>
    <xf numFmtId="41" fontId="6" fillId="2" borderId="87" xfId="0" applyNumberFormat="1" applyFont="1" applyFill="1" applyBorder="1" applyAlignment="1">
      <alignment horizontal="right" vertical="center"/>
    </xf>
    <xf numFmtId="177" fontId="6" fillId="2" borderId="88" xfId="0" applyNumberFormat="1" applyFont="1" applyFill="1" applyBorder="1" applyAlignment="1">
      <alignment horizontal="right" vertical="center"/>
    </xf>
    <xf numFmtId="0" fontId="16" fillId="10" borderId="2" xfId="0" applyFont="1" applyFill="1" applyBorder="1" applyAlignment="1">
      <alignment horizontal="left" vertical="center" wrapText="1"/>
    </xf>
    <xf numFmtId="177" fontId="24" fillId="2" borderId="7" xfId="5" applyNumberFormat="1" applyFont="1" applyFill="1" applyBorder="1" applyAlignment="1">
      <alignment horizontal="right" vertical="center" wrapText="1"/>
    </xf>
    <xf numFmtId="176" fontId="23" fillId="2" borderId="72" xfId="5" applyNumberFormat="1" applyFont="1" applyFill="1" applyBorder="1" applyAlignment="1">
      <alignment horizontal="right" vertical="center" wrapText="1"/>
    </xf>
    <xf numFmtId="177" fontId="23" fillId="2" borderId="7" xfId="5" applyNumberFormat="1" applyFont="1" applyFill="1" applyBorder="1" applyAlignment="1">
      <alignment horizontal="right" vertical="center" wrapText="1"/>
    </xf>
    <xf numFmtId="176" fontId="23" fillId="2" borderId="7" xfId="4" applyNumberFormat="1" applyFont="1" applyFill="1" applyBorder="1" applyAlignment="1">
      <alignment horizontal="right" vertical="center" wrapText="1"/>
    </xf>
    <xf numFmtId="176" fontId="23" fillId="2" borderId="7" xfId="5" applyNumberFormat="1" applyFont="1" applyFill="1" applyBorder="1" applyAlignment="1">
      <alignment horizontal="right" vertical="center" wrapText="1"/>
    </xf>
    <xf numFmtId="41" fontId="23" fillId="2" borderId="23" xfId="5" applyNumberFormat="1" applyFont="1" applyFill="1" applyBorder="1" applyAlignment="1">
      <alignment horizontal="right" vertical="center" wrapText="1"/>
    </xf>
    <xf numFmtId="0" fontId="12" fillId="10" borderId="2" xfId="0" applyFont="1" applyFill="1" applyBorder="1" applyAlignment="1">
      <alignment vertical="center" wrapText="1"/>
    </xf>
    <xf numFmtId="176" fontId="7" fillId="10" borderId="75" xfId="0" applyNumberFormat="1" applyFont="1" applyFill="1" applyBorder="1" applyAlignment="1">
      <alignment vertical="center"/>
    </xf>
    <xf numFmtId="179" fontId="16" fillId="10" borderId="77" xfId="0" applyNumberFormat="1" applyFont="1" applyFill="1" applyBorder="1" applyAlignment="1">
      <alignment vertical="center" wrapText="1"/>
    </xf>
    <xf numFmtId="177" fontId="23" fillId="8" borderId="78" xfId="5" applyNumberFormat="1" applyFont="1" applyFill="1" applyBorder="1" applyAlignment="1">
      <alignment horizontal="right" vertical="center" wrapText="1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60" xfId="0" applyNumberFormat="1" applyFont="1" applyFill="1" applyBorder="1" applyAlignment="1">
      <alignment horizontal="right" vertical="center"/>
    </xf>
    <xf numFmtId="176" fontId="7" fillId="0" borderId="65" xfId="0" applyNumberFormat="1" applyFont="1" applyFill="1" applyBorder="1" applyAlignment="1">
      <alignment horizontal="right" vertical="center"/>
    </xf>
    <xf numFmtId="41" fontId="6" fillId="2" borderId="86" xfId="0" applyNumberFormat="1" applyFont="1" applyFill="1" applyBorder="1" applyAlignment="1">
      <alignment horizontal="right" vertical="center"/>
    </xf>
    <xf numFmtId="176" fontId="7" fillId="2" borderId="117" xfId="0" quotePrefix="1" applyNumberFormat="1" applyFont="1" applyFill="1" applyBorder="1" applyAlignment="1">
      <alignment horizontal="left" vertical="top" wrapText="1"/>
    </xf>
    <xf numFmtId="176" fontId="7" fillId="2" borderId="29" xfId="0" quotePrefix="1" applyNumberFormat="1" applyFont="1" applyFill="1" applyBorder="1" applyAlignment="1">
      <alignment horizontal="left" vertical="top" wrapText="1"/>
    </xf>
    <xf numFmtId="177" fontId="6" fillId="2" borderId="54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176" fontId="6" fillId="2" borderId="59" xfId="0" applyNumberFormat="1" applyFont="1" applyFill="1" applyBorder="1" applyAlignment="1">
      <alignment horizontal="right" vertical="center"/>
    </xf>
    <xf numFmtId="41" fontId="6" fillId="2" borderId="81" xfId="0" applyNumberFormat="1" applyFont="1" applyFill="1" applyBorder="1" applyAlignment="1">
      <alignment horizontal="right" vertical="center"/>
    </xf>
    <xf numFmtId="41" fontId="6" fillId="2" borderId="51" xfId="0" applyNumberFormat="1" applyFont="1" applyFill="1" applyBorder="1" applyAlignment="1">
      <alignment horizontal="right" vertical="center"/>
    </xf>
    <xf numFmtId="177" fontId="6" fillId="2" borderId="42" xfId="0" applyNumberFormat="1" applyFont="1" applyFill="1" applyBorder="1" applyAlignment="1">
      <alignment horizontal="right" vertical="center"/>
    </xf>
    <xf numFmtId="0" fontId="7" fillId="2" borderId="140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41" fontId="6" fillId="2" borderId="78" xfId="0" applyNumberFormat="1" applyFont="1" applyFill="1" applyBorder="1" applyAlignment="1">
      <alignment horizontal="right" vertical="center"/>
    </xf>
    <xf numFmtId="177" fontId="23" fillId="2" borderId="81" xfId="5" applyNumberFormat="1" applyFont="1" applyFill="1" applyBorder="1" applyAlignment="1">
      <alignment horizontal="right" vertical="center" wrapText="1"/>
    </xf>
    <xf numFmtId="41" fontId="6" fillId="2" borderId="26" xfId="0" applyNumberFormat="1" applyFont="1" applyFill="1" applyBorder="1" applyAlignment="1">
      <alignment horizontal="right" vertical="center"/>
    </xf>
    <xf numFmtId="41" fontId="7" fillId="2" borderId="101" xfId="0" applyNumberFormat="1" applyFont="1" applyFill="1" applyBorder="1" applyAlignment="1">
      <alignment horizontal="right" vertical="center"/>
    </xf>
    <xf numFmtId="177" fontId="6" fillId="2" borderId="87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/>
    </xf>
    <xf numFmtId="0" fontId="6" fillId="2" borderId="72" xfId="0" applyFont="1" applyFill="1" applyBorder="1" applyAlignment="1">
      <alignment horizontal="left" vertical="top"/>
    </xf>
    <xf numFmtId="41" fontId="6" fillId="2" borderId="106" xfId="0" applyNumberFormat="1" applyFont="1" applyFill="1" applyBorder="1" applyAlignment="1">
      <alignment horizontal="right" vertical="center"/>
    </xf>
    <xf numFmtId="41" fontId="7" fillId="2" borderId="65" xfId="1" applyFont="1" applyFill="1" applyBorder="1" applyAlignment="1">
      <alignment horizontal="right" vertical="center"/>
    </xf>
    <xf numFmtId="177" fontId="27" fillId="2" borderId="129" xfId="1" applyNumberFormat="1" applyFont="1" applyFill="1" applyBorder="1" applyAlignment="1">
      <alignment horizontal="center" vertical="center" wrapText="1"/>
    </xf>
    <xf numFmtId="176" fontId="7" fillId="2" borderId="108" xfId="0" applyNumberFormat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7" fillId="2" borderId="27" xfId="1" applyFont="1" applyFill="1" applyBorder="1" applyAlignment="1">
      <alignment horizontal="right" vertical="center"/>
    </xf>
    <xf numFmtId="41" fontId="6" fillId="2" borderId="54" xfId="0" applyNumberFormat="1" applyFont="1" applyFill="1" applyBorder="1" applyAlignment="1">
      <alignment horizontal="right" vertical="center"/>
    </xf>
    <xf numFmtId="177" fontId="30" fillId="2" borderId="104" xfId="1" applyNumberFormat="1" applyFont="1" applyFill="1" applyBorder="1" applyAlignment="1">
      <alignment horizontal="right" vertical="center" wrapText="1"/>
    </xf>
    <xf numFmtId="176" fontId="6" fillId="2" borderId="54" xfId="0" applyNumberFormat="1" applyFont="1" applyFill="1" applyBorder="1" applyAlignment="1">
      <alignment horizontal="right" vertical="center"/>
    </xf>
    <xf numFmtId="41" fontId="7" fillId="2" borderId="40" xfId="1" applyFont="1" applyFill="1" applyBorder="1" applyAlignment="1">
      <alignment horizontal="right" vertical="center"/>
    </xf>
    <xf numFmtId="176" fontId="6" fillId="2" borderId="42" xfId="0" applyNumberFormat="1" applyFont="1" applyFill="1" applyBorder="1" applyAlignment="1">
      <alignment horizontal="right" vertical="center"/>
    </xf>
    <xf numFmtId="176" fontId="6" fillId="4" borderId="87" xfId="0" applyNumberFormat="1" applyFont="1" applyFill="1" applyBorder="1" applyAlignment="1">
      <alignment horizontal="right" vertical="center"/>
    </xf>
    <xf numFmtId="41" fontId="7" fillId="2" borderId="28" xfId="1" applyFont="1" applyFill="1" applyBorder="1" applyAlignment="1">
      <alignment horizontal="right" vertical="center"/>
    </xf>
    <xf numFmtId="41" fontId="6" fillId="2" borderId="104" xfId="0" applyNumberFormat="1" applyFont="1" applyFill="1" applyBorder="1" applyAlignment="1">
      <alignment horizontal="right" vertical="center"/>
    </xf>
    <xf numFmtId="176" fontId="7" fillId="2" borderId="101" xfId="0" applyNumberFormat="1" applyFont="1" applyFill="1" applyBorder="1" applyAlignment="1">
      <alignment horizontal="right" vertical="center"/>
    </xf>
    <xf numFmtId="41" fontId="7" fillId="2" borderId="75" xfId="1" applyFont="1" applyFill="1" applyBorder="1" applyAlignment="1">
      <alignment horizontal="right" vertical="center"/>
    </xf>
    <xf numFmtId="176" fontId="7" fillId="2" borderId="105" xfId="0" applyNumberFormat="1" applyFont="1" applyFill="1" applyBorder="1" applyAlignment="1">
      <alignment horizontal="right" vertical="center"/>
    </xf>
    <xf numFmtId="41" fontId="6" fillId="4" borderId="42" xfId="0" applyNumberFormat="1" applyFont="1" applyFill="1" applyBorder="1" applyAlignment="1">
      <alignment horizontal="right" vertical="center"/>
    </xf>
    <xf numFmtId="176" fontId="6" fillId="4" borderId="4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6" fillId="2" borderId="82" xfId="0" applyFont="1" applyFill="1" applyBorder="1" applyAlignment="1">
      <alignment horizontal="left" vertical="top" wrapText="1"/>
    </xf>
    <xf numFmtId="0" fontId="7" fillId="2" borderId="72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/>
    </xf>
    <xf numFmtId="0" fontId="7" fillId="2" borderId="75" xfId="0" applyFont="1" applyFill="1" applyBorder="1" applyAlignment="1">
      <alignment vertical="top" wrapText="1"/>
    </xf>
    <xf numFmtId="0" fontId="7" fillId="2" borderId="65" xfId="0" applyFont="1" applyFill="1" applyBorder="1" applyAlignment="1">
      <alignment vertical="top" wrapText="1"/>
    </xf>
    <xf numFmtId="41" fontId="27" fillId="2" borderId="65" xfId="1" applyFont="1" applyFill="1" applyBorder="1" applyAlignment="1">
      <alignment horizontal="center" vertical="center" wrapText="1"/>
    </xf>
    <xf numFmtId="41" fontId="6" fillId="2" borderId="35" xfId="0" applyNumberFormat="1" applyFont="1" applyFill="1" applyBorder="1" applyAlignment="1">
      <alignment horizontal="right" vertical="center"/>
    </xf>
    <xf numFmtId="41" fontId="6" fillId="2" borderId="84" xfId="0" applyNumberFormat="1" applyFont="1" applyFill="1" applyBorder="1" applyAlignment="1">
      <alignment horizontal="right" vertical="center"/>
    </xf>
    <xf numFmtId="41" fontId="6" fillId="2" borderId="7" xfId="0" applyNumberFormat="1" applyFont="1" applyFill="1" applyBorder="1" applyAlignment="1">
      <alignment horizontal="right" vertical="center"/>
    </xf>
    <xf numFmtId="41" fontId="6" fillId="2" borderId="65" xfId="0" applyNumberFormat="1" applyFont="1" applyFill="1" applyBorder="1" applyAlignment="1">
      <alignment horizontal="right" vertical="center"/>
    </xf>
    <xf numFmtId="41" fontId="6" fillId="2" borderId="28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7" fillId="2" borderId="134" xfId="0" applyNumberFormat="1" applyFont="1" applyFill="1" applyBorder="1" applyAlignment="1">
      <alignment horizontal="right" vertical="center"/>
    </xf>
    <xf numFmtId="176" fontId="7" fillId="2" borderId="117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left" vertical="center"/>
    </xf>
    <xf numFmtId="41" fontId="7" fillId="2" borderId="87" xfId="0" applyNumberFormat="1" applyFont="1" applyFill="1" applyBorder="1" applyAlignment="1">
      <alignment horizontal="right" vertical="center"/>
    </xf>
    <xf numFmtId="177" fontId="7" fillId="2" borderId="88" xfId="0" applyNumberFormat="1" applyFont="1" applyFill="1" applyBorder="1" applyAlignment="1">
      <alignment horizontal="right" vertical="center"/>
    </xf>
    <xf numFmtId="176" fontId="7" fillId="2" borderId="59" xfId="0" applyNumberFormat="1" applyFont="1" applyFill="1" applyBorder="1" applyAlignment="1">
      <alignment horizontal="right" vertical="center"/>
    </xf>
    <xf numFmtId="177" fontId="6" fillId="2" borderId="111" xfId="0" applyNumberFormat="1" applyFont="1" applyFill="1" applyBorder="1" applyAlignment="1">
      <alignment horizontal="right" vertical="center"/>
    </xf>
    <xf numFmtId="177" fontId="7" fillId="2" borderId="116" xfId="0" applyNumberFormat="1" applyFont="1" applyFill="1" applyBorder="1" applyAlignment="1">
      <alignment horizontal="right" vertical="center"/>
    </xf>
    <xf numFmtId="177" fontId="6" fillId="2" borderId="65" xfId="0" applyNumberFormat="1" applyFont="1" applyFill="1" applyBorder="1" applyAlignment="1">
      <alignment horizontal="right" vertical="center"/>
    </xf>
    <xf numFmtId="177" fontId="6" fillId="2" borderId="72" xfId="0" applyNumberFormat="1" applyFont="1" applyFill="1" applyBorder="1" applyAlignment="1">
      <alignment horizontal="right" vertical="center"/>
    </xf>
    <xf numFmtId="177" fontId="6" fillId="2" borderId="30" xfId="0" applyNumberFormat="1" applyFont="1" applyFill="1" applyBorder="1" applyAlignment="1">
      <alignment horizontal="right" vertical="center"/>
    </xf>
    <xf numFmtId="0" fontId="6" fillId="2" borderId="72" xfId="0" applyFont="1" applyFill="1" applyBorder="1" applyAlignment="1">
      <alignment vertical="top" wrapText="1"/>
    </xf>
    <xf numFmtId="177" fontId="6" fillId="2" borderId="26" xfId="0" applyNumberFormat="1" applyFont="1" applyFill="1" applyBorder="1" applyAlignment="1">
      <alignment horizontal="right" vertical="center"/>
    </xf>
    <xf numFmtId="177" fontId="7" fillId="2" borderId="143" xfId="0" applyNumberFormat="1" applyFont="1" applyFill="1" applyBorder="1" applyAlignment="1">
      <alignment horizontal="right" vertical="center"/>
    </xf>
    <xf numFmtId="177" fontId="6" fillId="2" borderId="7" xfId="0" applyNumberFormat="1" applyFont="1" applyFill="1" applyBorder="1" applyAlignment="1">
      <alignment horizontal="right" vertical="center"/>
    </xf>
    <xf numFmtId="177" fontId="7" fillId="2" borderId="144" xfId="0" applyNumberFormat="1" applyFont="1" applyFill="1" applyBorder="1" applyAlignment="1">
      <alignment horizontal="right" vertical="center"/>
    </xf>
    <xf numFmtId="177" fontId="6" fillId="2" borderId="144" xfId="0" applyNumberFormat="1" applyFont="1" applyFill="1" applyBorder="1" applyAlignment="1">
      <alignment horizontal="right" vertical="center"/>
    </xf>
    <xf numFmtId="176" fontId="7" fillId="2" borderId="45" xfId="0" applyNumberFormat="1" applyFont="1" applyFill="1" applyBorder="1" applyAlignment="1">
      <alignment horizontal="left" vertical="center"/>
    </xf>
    <xf numFmtId="177" fontId="7" fillId="2" borderId="101" xfId="0" applyNumberFormat="1" applyFont="1" applyFill="1" applyBorder="1" applyAlignment="1">
      <alignment horizontal="right" vertical="center"/>
    </xf>
    <xf numFmtId="0" fontId="6" fillId="7" borderId="80" xfId="0" applyFont="1" applyFill="1" applyBorder="1" applyAlignment="1">
      <alignment horizontal="left" vertical="top" wrapText="1"/>
    </xf>
    <xf numFmtId="0" fontId="7" fillId="7" borderId="81" xfId="0" applyFont="1" applyFill="1" applyBorder="1" applyAlignment="1">
      <alignment horizontal="left" vertical="top" wrapText="1"/>
    </xf>
    <xf numFmtId="0" fontId="7" fillId="7" borderId="91" xfId="0" applyFont="1" applyFill="1" applyBorder="1" applyAlignment="1">
      <alignment horizontal="left" vertical="top" wrapText="1"/>
    </xf>
    <xf numFmtId="176" fontId="7" fillId="2" borderId="81" xfId="0" applyNumberFormat="1" applyFont="1" applyFill="1" applyBorder="1" applyAlignment="1">
      <alignment horizontal="right" vertical="center"/>
    </xf>
    <xf numFmtId="176" fontId="7" fillId="2" borderId="20" xfId="0" applyNumberFormat="1" applyFont="1" applyFill="1" applyBorder="1" applyAlignment="1">
      <alignment horizontal="right" vertical="center"/>
    </xf>
    <xf numFmtId="177" fontId="7" fillId="2" borderId="133" xfId="0" applyNumberFormat="1" applyFont="1" applyFill="1" applyBorder="1" applyAlignment="1">
      <alignment horizontal="right" vertical="center"/>
    </xf>
    <xf numFmtId="177" fontId="6" fillId="2" borderId="129" xfId="0" applyNumberFormat="1" applyFont="1" applyFill="1" applyBorder="1" applyAlignment="1">
      <alignment horizontal="right" vertical="center"/>
    </xf>
    <xf numFmtId="176" fontId="7" fillId="2" borderId="77" xfId="0" applyNumberFormat="1" applyFont="1" applyFill="1" applyBorder="1" applyAlignment="1">
      <alignment horizontal="left" vertical="top" wrapText="1"/>
    </xf>
    <xf numFmtId="176" fontId="7" fillId="2" borderId="66" xfId="0" applyNumberFormat="1" applyFont="1" applyFill="1" applyBorder="1" applyAlignment="1">
      <alignment horizontal="right" vertical="center" wrapText="1"/>
    </xf>
    <xf numFmtId="0" fontId="6" fillId="7" borderId="80" xfId="0" applyFont="1" applyFill="1" applyBorder="1" applyAlignment="1">
      <alignment vertical="top" wrapText="1"/>
    </xf>
    <xf numFmtId="0" fontId="7" fillId="7" borderId="81" xfId="0" applyFont="1" applyFill="1" applyBorder="1" applyAlignment="1">
      <alignment vertical="top" wrapText="1"/>
    </xf>
    <xf numFmtId="0" fontId="7" fillId="7" borderId="91" xfId="0" applyFont="1" applyFill="1" applyBorder="1" applyAlignment="1">
      <alignment vertical="top" wrapText="1"/>
    </xf>
    <xf numFmtId="41" fontId="38" fillId="2" borderId="65" xfId="1" applyFont="1" applyFill="1" applyBorder="1" applyAlignment="1">
      <alignment horizontal="center" vertical="center" wrapText="1"/>
    </xf>
    <xf numFmtId="41" fontId="38" fillId="2" borderId="75" xfId="1" applyFont="1" applyFill="1" applyBorder="1" applyAlignment="1">
      <alignment horizontal="center" vertical="center" wrapText="1"/>
    </xf>
    <xf numFmtId="41" fontId="39" fillId="2" borderId="65" xfId="1" applyFont="1" applyFill="1" applyBorder="1" applyAlignment="1">
      <alignment horizontal="center" vertical="center" wrapText="1"/>
    </xf>
    <xf numFmtId="177" fontId="38" fillId="2" borderId="65" xfId="1" applyNumberFormat="1" applyFont="1" applyFill="1" applyBorder="1" applyAlignment="1">
      <alignment horizontal="right" vertical="center" wrapText="1"/>
    </xf>
    <xf numFmtId="41" fontId="39" fillId="2" borderId="1" xfId="1" applyFont="1" applyFill="1" applyBorder="1" applyAlignment="1">
      <alignment horizontal="center" vertical="center" wrapText="1"/>
    </xf>
    <xf numFmtId="41" fontId="38" fillId="2" borderId="1" xfId="1" applyFont="1" applyFill="1" applyBorder="1" applyAlignment="1">
      <alignment horizontal="center" vertical="center" wrapText="1"/>
    </xf>
    <xf numFmtId="177" fontId="38" fillId="2" borderId="1" xfId="1" applyNumberFormat="1" applyFont="1" applyFill="1" applyBorder="1" applyAlignment="1">
      <alignment horizontal="right" vertical="center" wrapText="1"/>
    </xf>
    <xf numFmtId="177" fontId="39" fillId="2" borderId="7" xfId="1" applyNumberFormat="1" applyFont="1" applyFill="1" applyBorder="1" applyAlignment="1">
      <alignment horizontal="right" vertical="center" wrapText="1"/>
    </xf>
    <xf numFmtId="177" fontId="27" fillId="2" borderId="79" xfId="1" applyNumberFormat="1" applyFont="1" applyFill="1" applyBorder="1" applyAlignment="1">
      <alignment horizontal="center" vertical="center" wrapText="1"/>
    </xf>
    <xf numFmtId="177" fontId="27" fillId="2" borderId="22" xfId="1" applyNumberFormat="1" applyFont="1" applyFill="1" applyBorder="1" applyAlignment="1">
      <alignment horizontal="center" vertical="center" wrapText="1"/>
    </xf>
    <xf numFmtId="177" fontId="27" fillId="2" borderId="66" xfId="1" applyNumberFormat="1" applyFont="1" applyFill="1" applyBorder="1" applyAlignment="1">
      <alignment horizontal="center" vertical="center" wrapText="1"/>
    </xf>
    <xf numFmtId="176" fontId="7" fillId="2" borderId="103" xfId="0" applyNumberFormat="1" applyFont="1" applyFill="1" applyBorder="1" applyAlignment="1">
      <alignment horizontal="right" vertical="center"/>
    </xf>
    <xf numFmtId="177" fontId="39" fillId="2" borderId="136" xfId="1" applyNumberFormat="1" applyFont="1" applyFill="1" applyBorder="1" applyAlignment="1">
      <alignment horizontal="right" vertical="center" wrapText="1"/>
    </xf>
    <xf numFmtId="41" fontId="6" fillId="2" borderId="70" xfId="0" applyNumberFormat="1" applyFont="1" applyFill="1" applyBorder="1" applyAlignment="1">
      <alignment horizontal="right" vertical="center"/>
    </xf>
    <xf numFmtId="177" fontId="39" fillId="4" borderId="81" xfId="1" applyNumberFormat="1" applyFont="1" applyFill="1" applyBorder="1" applyAlignment="1">
      <alignment horizontal="right" vertical="center" wrapText="1"/>
    </xf>
    <xf numFmtId="41" fontId="38" fillId="2" borderId="120" xfId="1" applyFont="1" applyFill="1" applyBorder="1" applyAlignment="1">
      <alignment horizontal="center" vertical="center" wrapText="1"/>
    </xf>
    <xf numFmtId="176" fontId="7" fillId="2" borderId="145" xfId="0" applyNumberFormat="1" applyFont="1" applyFill="1" applyBorder="1" applyAlignment="1">
      <alignment horizontal="right" vertical="center"/>
    </xf>
    <xf numFmtId="176" fontId="7" fillId="2" borderId="146" xfId="0" applyNumberFormat="1" applyFont="1" applyFill="1" applyBorder="1" applyAlignment="1">
      <alignment horizontal="right" vertical="center"/>
    </xf>
    <xf numFmtId="177" fontId="7" fillId="2" borderId="28" xfId="0" applyNumberFormat="1" applyFont="1" applyFill="1" applyBorder="1" applyAlignment="1">
      <alignment horizontal="center" vertical="center"/>
    </xf>
    <xf numFmtId="177" fontId="7" fillId="2" borderId="31" xfId="0" applyNumberFormat="1" applyFont="1" applyFill="1" applyBorder="1" applyAlignment="1">
      <alignment horizontal="center" vertical="center"/>
    </xf>
    <xf numFmtId="177" fontId="6" fillId="2" borderId="42" xfId="0" applyNumberFormat="1" applyFont="1" applyFill="1" applyBorder="1" applyAlignment="1">
      <alignment horizontal="center" vertical="center"/>
    </xf>
    <xf numFmtId="9" fontId="7" fillId="2" borderId="51" xfId="0" applyNumberFormat="1" applyFont="1" applyFill="1" applyBorder="1" applyAlignment="1">
      <alignment horizontal="right" vertical="center"/>
    </xf>
    <xf numFmtId="41" fontId="7" fillId="2" borderId="49" xfId="0" applyNumberFormat="1" applyFont="1" applyFill="1" applyBorder="1" applyAlignment="1">
      <alignment horizontal="right" vertical="center"/>
    </xf>
    <xf numFmtId="9" fontId="7" fillId="2" borderId="83" xfId="0" applyNumberFormat="1" applyFont="1" applyFill="1" applyBorder="1" applyAlignment="1">
      <alignment horizontal="right" vertical="center"/>
    </xf>
    <xf numFmtId="9" fontId="7" fillId="2" borderId="88" xfId="0" applyNumberFormat="1" applyFont="1" applyFill="1" applyBorder="1" applyAlignment="1">
      <alignment horizontal="right" vertical="center"/>
    </xf>
    <xf numFmtId="41" fontId="6" fillId="8" borderId="87" xfId="0" applyNumberFormat="1" applyFont="1" applyFill="1" applyBorder="1" applyAlignment="1">
      <alignment horizontal="right" vertical="center"/>
    </xf>
    <xf numFmtId="176" fontId="6" fillId="8" borderId="89" xfId="0" applyNumberFormat="1" applyFont="1" applyFill="1" applyBorder="1" applyAlignment="1">
      <alignment horizontal="right" vertical="center"/>
    </xf>
    <xf numFmtId="41" fontId="7" fillId="2" borderId="122" xfId="0" applyNumberFormat="1" applyFont="1" applyFill="1" applyBorder="1" applyAlignment="1">
      <alignment horizontal="right" vertical="center"/>
    </xf>
    <xf numFmtId="176" fontId="7" fillId="2" borderId="120" xfId="0" applyNumberFormat="1" applyFont="1" applyFill="1" applyBorder="1" applyAlignment="1">
      <alignment horizontal="right" vertical="center"/>
    </xf>
    <xf numFmtId="41" fontId="40" fillId="11" borderId="96" xfId="0" applyNumberFormat="1" applyFont="1" applyFill="1" applyBorder="1" applyAlignment="1" applyProtection="1">
      <alignment vertical="center" wrapText="1"/>
    </xf>
    <xf numFmtId="41" fontId="40" fillId="11" borderId="137" xfId="0" applyNumberFormat="1" applyFont="1" applyFill="1" applyBorder="1" applyAlignment="1" applyProtection="1">
      <alignment vertical="center" wrapText="1"/>
    </xf>
    <xf numFmtId="9" fontId="6" fillId="2" borderId="54" xfId="0" applyNumberFormat="1" applyFont="1" applyFill="1" applyBorder="1" applyAlignment="1">
      <alignment horizontal="right" vertical="center"/>
    </xf>
    <xf numFmtId="177" fontId="7" fillId="2" borderId="31" xfId="0" applyNumberFormat="1" applyFont="1" applyFill="1" applyBorder="1" applyAlignment="1">
      <alignment horizontal="right" vertical="center"/>
    </xf>
    <xf numFmtId="177" fontId="6" fillId="2" borderId="147" xfId="0" applyNumberFormat="1" applyFont="1" applyFill="1" applyBorder="1" applyAlignment="1">
      <alignment horizontal="right" vertical="center"/>
    </xf>
    <xf numFmtId="177" fontId="5" fillId="4" borderId="88" xfId="0" applyNumberFormat="1" applyFont="1" applyFill="1" applyBorder="1" applyAlignment="1">
      <alignment horizontal="right" vertical="center"/>
    </xf>
    <xf numFmtId="177" fontId="38" fillId="2" borderId="104" xfId="1" applyNumberFormat="1" applyFont="1" applyFill="1" applyBorder="1" applyAlignment="1">
      <alignment horizontal="right" vertical="center" wrapText="1"/>
    </xf>
    <xf numFmtId="177" fontId="39" fillId="2" borderId="129" xfId="1" applyNumberFormat="1" applyFont="1" applyFill="1" applyBorder="1" applyAlignment="1">
      <alignment horizontal="right" vertical="center" wrapText="1"/>
    </xf>
    <xf numFmtId="41" fontId="7" fillId="2" borderId="75" xfId="0" applyNumberFormat="1" applyFont="1" applyFill="1" applyBorder="1" applyAlignment="1">
      <alignment horizontal="center" vertical="center"/>
    </xf>
    <xf numFmtId="177" fontId="39" fillId="2" borderId="104" xfId="1" applyNumberFormat="1" applyFont="1" applyFill="1" applyBorder="1" applyAlignment="1">
      <alignment horizontal="right" vertical="center" wrapText="1"/>
    </xf>
    <xf numFmtId="41" fontId="7" fillId="2" borderId="10" xfId="0" applyNumberFormat="1" applyFont="1" applyFill="1" applyBorder="1" applyAlignment="1">
      <alignment horizontal="right" vertical="center"/>
    </xf>
    <xf numFmtId="176" fontId="7" fillId="2" borderId="122" xfId="0" applyNumberFormat="1" applyFont="1" applyFill="1" applyBorder="1" applyAlignment="1">
      <alignment horizontal="right" vertical="center"/>
    </xf>
    <xf numFmtId="41" fontId="7" fillId="2" borderId="138" xfId="0" applyNumberFormat="1" applyFont="1" applyFill="1" applyBorder="1" applyAlignment="1">
      <alignment horizontal="right" vertical="center"/>
    </xf>
    <xf numFmtId="177" fontId="6" fillId="8" borderId="88" xfId="0" applyNumberFormat="1" applyFont="1" applyFill="1" applyBorder="1" applyAlignment="1">
      <alignment horizontal="right" vertical="center"/>
    </xf>
    <xf numFmtId="177" fontId="6" fillId="4" borderId="51" xfId="0" applyNumberFormat="1" applyFont="1" applyFill="1" applyBorder="1" applyAlignment="1">
      <alignment horizontal="right" vertical="center"/>
    </xf>
    <xf numFmtId="176" fontId="6" fillId="2" borderId="72" xfId="0" applyNumberFormat="1" applyFont="1" applyFill="1" applyBorder="1" applyAlignment="1">
      <alignment horizontal="right" vertical="center"/>
    </xf>
    <xf numFmtId="177" fontId="7" fillId="2" borderId="132" xfId="0" applyNumberFormat="1" applyFont="1" applyFill="1" applyBorder="1" applyAlignment="1">
      <alignment horizontal="right" vertical="center"/>
    </xf>
    <xf numFmtId="177" fontId="6" fillId="2" borderId="92" xfId="0" applyNumberFormat="1" applyFont="1" applyFill="1" applyBorder="1" applyAlignment="1">
      <alignment horizontal="right" vertical="center"/>
    </xf>
    <xf numFmtId="177" fontId="6" fillId="2" borderId="104" xfId="0" applyNumberFormat="1" applyFont="1" applyFill="1" applyBorder="1" applyAlignment="1">
      <alignment horizontal="right" vertical="center"/>
    </xf>
    <xf numFmtId="41" fontId="6" fillId="2" borderId="67" xfId="0" applyNumberFormat="1" applyFont="1" applyFill="1" applyBorder="1" applyAlignment="1">
      <alignment horizontal="right" vertical="center"/>
    </xf>
    <xf numFmtId="176" fontId="7" fillId="2" borderId="36" xfId="0" applyNumberFormat="1" applyFont="1" applyFill="1" applyBorder="1" applyAlignment="1">
      <alignment horizontal="right" vertical="center"/>
    </xf>
    <xf numFmtId="176" fontId="30" fillId="2" borderId="136" xfId="1" applyNumberFormat="1" applyFont="1" applyFill="1" applyBorder="1" applyAlignment="1">
      <alignment vertical="center" wrapText="1"/>
    </xf>
    <xf numFmtId="176" fontId="6" fillId="2" borderId="84" xfId="0" applyNumberFormat="1" applyFont="1" applyFill="1" applyBorder="1" applyAlignment="1">
      <alignment horizontal="right" vertical="center"/>
    </xf>
    <xf numFmtId="41" fontId="7" fillId="2" borderId="130" xfId="0" applyNumberFormat="1" applyFont="1" applyFill="1" applyBorder="1" applyAlignment="1">
      <alignment horizontal="right" vertical="center"/>
    </xf>
    <xf numFmtId="0" fontId="7" fillId="2" borderId="149" xfId="0" applyFont="1" applyFill="1" applyBorder="1" applyAlignment="1">
      <alignment horizontal="left" vertical="top" wrapText="1"/>
    </xf>
    <xf numFmtId="41" fontId="5" fillId="4" borderId="87" xfId="0" applyNumberFormat="1" applyFont="1" applyFill="1" applyBorder="1" applyAlignment="1">
      <alignment horizontal="right" vertical="center"/>
    </xf>
    <xf numFmtId="0" fontId="24" fillId="2" borderId="65" xfId="4" applyNumberFormat="1" applyFont="1" applyFill="1" applyBorder="1" applyAlignment="1">
      <alignment horizontal="left" vertical="center" wrapText="1"/>
    </xf>
    <xf numFmtId="41" fontId="7" fillId="2" borderId="150" xfId="0" applyNumberFormat="1" applyFont="1" applyFill="1" applyBorder="1" applyAlignment="1">
      <alignment horizontal="right" vertical="center"/>
    </xf>
    <xf numFmtId="41" fontId="7" fillId="2" borderId="151" xfId="0" applyNumberFormat="1" applyFont="1" applyFill="1" applyBorder="1" applyAlignment="1">
      <alignment horizontal="right" vertical="center"/>
    </xf>
    <xf numFmtId="176" fontId="5" fillId="6" borderId="81" xfId="0" applyNumberFormat="1" applyFont="1" applyFill="1" applyBorder="1" applyAlignment="1">
      <alignment horizontal="right" vertical="center"/>
    </xf>
    <xf numFmtId="176" fontId="5" fillId="5" borderId="7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top" wrapText="1"/>
    </xf>
    <xf numFmtId="41" fontId="7" fillId="2" borderId="142" xfId="0" applyNumberFormat="1" applyFont="1" applyFill="1" applyBorder="1" applyAlignment="1">
      <alignment horizontal="right" vertical="center"/>
    </xf>
    <xf numFmtId="176" fontId="6" fillId="2" borderId="106" xfId="0" applyNumberFormat="1" applyFont="1" applyFill="1" applyBorder="1" applyAlignment="1">
      <alignment horizontal="right" vertical="center"/>
    </xf>
    <xf numFmtId="177" fontId="24" fillId="2" borderId="72" xfId="5" applyNumberFormat="1" applyFont="1" applyFill="1" applyBorder="1" applyAlignment="1">
      <alignment horizontal="right" vertical="center" wrapText="1"/>
    </xf>
    <xf numFmtId="41" fontId="24" fillId="2" borderId="73" xfId="5" applyNumberFormat="1" applyFont="1" applyFill="1" applyBorder="1" applyAlignment="1">
      <alignment vertical="center" wrapText="1"/>
    </xf>
    <xf numFmtId="177" fontId="7" fillId="2" borderId="120" xfId="5" applyNumberFormat="1" applyFont="1" applyFill="1" applyBorder="1" applyAlignment="1">
      <alignment horizontal="right" vertical="center" wrapText="1"/>
    </xf>
    <xf numFmtId="41" fontId="16" fillId="10" borderId="38" xfId="1" applyFont="1" applyFill="1" applyBorder="1" applyAlignment="1">
      <alignment vertical="center"/>
    </xf>
    <xf numFmtId="41" fontId="16" fillId="10" borderId="83" xfId="1" applyFont="1" applyFill="1" applyBorder="1" applyAlignment="1">
      <alignment vertical="center"/>
    </xf>
    <xf numFmtId="41" fontId="7" fillId="10" borderId="83" xfId="1" applyFont="1" applyFill="1" applyBorder="1" applyAlignment="1">
      <alignment vertical="center"/>
    </xf>
    <xf numFmtId="177" fontId="23" fillId="2" borderId="72" xfId="5" applyNumberFormat="1" applyFont="1" applyFill="1" applyBorder="1" applyAlignment="1">
      <alignment horizontal="right" vertical="center" wrapText="1"/>
    </xf>
    <xf numFmtId="41" fontId="6" fillId="2" borderId="42" xfId="1" applyFont="1" applyFill="1" applyBorder="1" applyAlignment="1">
      <alignment horizontal="right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7" fillId="2" borderId="107" xfId="0" applyNumberFormat="1" applyFont="1" applyFill="1" applyBorder="1" applyAlignment="1">
      <alignment horizontal="right" vertical="center"/>
    </xf>
    <xf numFmtId="41" fontId="6" fillId="2" borderId="72" xfId="1" applyFont="1" applyFill="1" applyBorder="1" applyAlignment="1">
      <alignment horizontal="right" vertical="center"/>
    </xf>
    <xf numFmtId="41" fontId="24" fillId="2" borderId="65" xfId="5" applyFont="1" applyFill="1" applyBorder="1" applyAlignment="1">
      <alignment horizontal="right" vertical="center" wrapText="1"/>
    </xf>
    <xf numFmtId="41" fontId="23" fillId="2" borderId="42" xfId="5" applyFont="1" applyFill="1" applyBorder="1" applyAlignment="1">
      <alignment horizontal="right" vertical="center" wrapText="1"/>
    </xf>
    <xf numFmtId="41" fontId="7" fillId="2" borderId="101" xfId="5" applyFont="1" applyFill="1" applyBorder="1" applyAlignment="1">
      <alignment horizontal="right" vertical="center" wrapText="1"/>
    </xf>
    <xf numFmtId="41" fontId="24" fillId="2" borderId="1" xfId="5" applyFont="1" applyFill="1" applyBorder="1" applyAlignment="1">
      <alignment horizontal="right" vertical="center" wrapText="1"/>
    </xf>
    <xf numFmtId="41" fontId="24" fillId="2" borderId="75" xfId="5" applyFont="1" applyFill="1" applyBorder="1" applyAlignment="1">
      <alignment horizontal="right" vertical="center" wrapText="1"/>
    </xf>
    <xf numFmtId="177" fontId="7" fillId="2" borderId="122" xfId="5" applyNumberFormat="1" applyFont="1" applyFill="1" applyBorder="1" applyAlignment="1">
      <alignment horizontal="right" vertical="center" wrapText="1"/>
    </xf>
    <xf numFmtId="176" fontId="16" fillId="10" borderId="38" xfId="0" applyNumberFormat="1" applyFont="1" applyFill="1" applyBorder="1">
      <alignment vertical="center"/>
    </xf>
    <xf numFmtId="176" fontId="16" fillId="10" borderId="30" xfId="0" applyNumberFormat="1" applyFont="1" applyFill="1" applyBorder="1">
      <alignment vertical="center"/>
    </xf>
    <xf numFmtId="178" fontId="16" fillId="10" borderId="38" xfId="0" applyNumberFormat="1" applyFont="1" applyFill="1" applyBorder="1">
      <alignment vertical="center"/>
    </xf>
    <xf numFmtId="176" fontId="7" fillId="10" borderId="83" xfId="0" applyNumberFormat="1" applyFont="1" applyFill="1" applyBorder="1">
      <alignment vertical="center"/>
    </xf>
    <xf numFmtId="41" fontId="6" fillId="2" borderId="65" xfId="1" applyFont="1" applyFill="1" applyBorder="1" applyAlignment="1">
      <alignment horizontal="right" vertical="center"/>
    </xf>
    <xf numFmtId="41" fontId="6" fillId="2" borderId="51" xfId="1" applyFont="1" applyFill="1" applyBorder="1" applyAlignment="1">
      <alignment horizontal="right" vertical="center"/>
    </xf>
    <xf numFmtId="41" fontId="6" fillId="2" borderId="41" xfId="1" applyFont="1" applyFill="1" applyBorder="1" applyAlignment="1">
      <alignment horizontal="right" vertical="center"/>
    </xf>
    <xf numFmtId="41" fontId="6" fillId="2" borderId="78" xfId="1" applyFont="1" applyFill="1" applyBorder="1" applyAlignment="1">
      <alignment horizontal="right" vertical="center"/>
    </xf>
    <xf numFmtId="41" fontId="6" fillId="2" borderId="86" xfId="1" applyFont="1" applyFill="1" applyBorder="1" applyAlignment="1">
      <alignment horizontal="right" vertical="center"/>
    </xf>
    <xf numFmtId="176" fontId="7" fillId="2" borderId="152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 wrapText="1"/>
    </xf>
    <xf numFmtId="176" fontId="7" fillId="2" borderId="153" xfId="0" applyNumberFormat="1" applyFont="1" applyFill="1" applyBorder="1" applyAlignment="1">
      <alignment horizontal="right" vertical="center"/>
    </xf>
    <xf numFmtId="176" fontId="7" fillId="2" borderId="10" xfId="0" applyNumberFormat="1" applyFont="1" applyFill="1" applyBorder="1" applyAlignment="1">
      <alignment horizontal="right" vertical="center"/>
    </xf>
    <xf numFmtId="176" fontId="7" fillId="2" borderId="67" xfId="0" applyNumberFormat="1" applyFont="1" applyFill="1" applyBorder="1" applyAlignment="1">
      <alignment horizontal="right" vertical="center"/>
    </xf>
    <xf numFmtId="177" fontId="38" fillId="2" borderId="129" xfId="1" applyNumberFormat="1" applyFont="1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horizontal="left" vertical="center" wrapText="1" shrinkToFit="1"/>
    </xf>
    <xf numFmtId="176" fontId="7" fillId="2" borderId="66" xfId="0" applyNumberFormat="1" applyFont="1" applyFill="1" applyBorder="1" applyAlignment="1">
      <alignment horizontal="left" vertical="center" shrinkToFit="1"/>
    </xf>
    <xf numFmtId="176" fontId="7" fillId="2" borderId="73" xfId="0" applyNumberFormat="1" applyFont="1" applyFill="1" applyBorder="1" applyAlignment="1">
      <alignment horizontal="left" vertical="center" shrinkToFit="1"/>
    </xf>
    <xf numFmtId="176" fontId="7" fillId="2" borderId="77" xfId="0" applyNumberFormat="1" applyFont="1" applyFill="1" applyBorder="1" applyAlignment="1">
      <alignment horizontal="left" vertical="center" shrinkToFit="1"/>
    </xf>
    <xf numFmtId="176" fontId="7" fillId="2" borderId="45" xfId="0" applyNumberFormat="1" applyFont="1" applyFill="1" applyBorder="1" applyAlignment="1">
      <alignment horizontal="left" vertical="center" shrinkToFit="1"/>
    </xf>
    <xf numFmtId="176" fontId="7" fillId="2" borderId="46" xfId="0" applyNumberFormat="1" applyFont="1" applyFill="1" applyBorder="1" applyAlignment="1">
      <alignment horizontal="left" vertical="center" shrinkToFit="1"/>
    </xf>
    <xf numFmtId="176" fontId="7" fillId="2" borderId="29" xfId="0" applyNumberFormat="1" applyFont="1" applyFill="1" applyBorder="1" applyAlignment="1">
      <alignment horizontal="center" vertical="center" shrinkToFit="1"/>
    </xf>
    <xf numFmtId="176" fontId="7" fillId="2" borderId="29" xfId="0" applyNumberFormat="1" applyFont="1" applyFill="1" applyBorder="1" applyAlignment="1">
      <alignment horizontal="left" vertical="center" shrinkToFit="1"/>
    </xf>
    <xf numFmtId="176" fontId="6" fillId="2" borderId="43" xfId="0" applyNumberFormat="1" applyFont="1" applyFill="1" applyBorder="1" applyAlignment="1">
      <alignment horizontal="left" vertical="center" shrinkToFit="1"/>
    </xf>
    <xf numFmtId="176" fontId="7" fillId="2" borderId="43" xfId="0" applyNumberFormat="1" applyFont="1" applyFill="1" applyBorder="1" applyAlignment="1">
      <alignment horizontal="left" vertical="center"/>
    </xf>
    <xf numFmtId="177" fontId="7" fillId="2" borderId="155" xfId="0" applyNumberFormat="1" applyFont="1" applyFill="1" applyBorder="1" applyAlignment="1">
      <alignment horizontal="right" vertical="center"/>
    </xf>
    <xf numFmtId="177" fontId="7" fillId="2" borderId="154" xfId="0" applyNumberFormat="1" applyFont="1" applyFill="1" applyBorder="1" applyAlignment="1">
      <alignment horizontal="right" vertical="center"/>
    </xf>
    <xf numFmtId="177" fontId="7" fillId="2" borderId="83" xfId="0" applyNumberFormat="1" applyFont="1" applyFill="1" applyBorder="1" applyAlignment="1">
      <alignment horizontal="center" vertical="center"/>
    </xf>
    <xf numFmtId="177" fontId="7" fillId="2" borderId="30" xfId="0" applyNumberFormat="1" applyFont="1" applyFill="1" applyBorder="1" applyAlignment="1">
      <alignment horizontal="center" vertical="center"/>
    </xf>
    <xf numFmtId="177" fontId="6" fillId="2" borderId="54" xfId="0" applyNumberFormat="1" applyFont="1" applyFill="1" applyBorder="1" applyAlignment="1">
      <alignment horizontal="center" vertical="center"/>
    </xf>
    <xf numFmtId="177" fontId="38" fillId="2" borderId="72" xfId="1" applyNumberFormat="1" applyFont="1" applyFill="1" applyBorder="1" applyAlignment="1">
      <alignment horizontal="right" vertical="center" wrapText="1"/>
    </xf>
    <xf numFmtId="41" fontId="6" fillId="2" borderId="93" xfId="0" applyNumberFormat="1" applyFont="1" applyFill="1" applyBorder="1" applyAlignment="1">
      <alignment horizontal="right" vertical="center"/>
    </xf>
    <xf numFmtId="177" fontId="27" fillId="2" borderId="65" xfId="1" applyNumberFormat="1" applyFont="1" applyFill="1" applyBorder="1" applyAlignment="1">
      <alignment horizontal="right" vertical="center" wrapText="1"/>
    </xf>
    <xf numFmtId="41" fontId="6" fillId="2" borderId="9" xfId="0" applyNumberFormat="1" applyFont="1" applyFill="1" applyBorder="1" applyAlignment="1">
      <alignment horizontal="right" vertical="center"/>
    </xf>
    <xf numFmtId="176" fontId="7" fillId="2" borderId="157" xfId="0" applyNumberFormat="1" applyFont="1" applyFill="1" applyBorder="1" applyAlignment="1">
      <alignment horizontal="right" vertical="center"/>
    </xf>
    <xf numFmtId="41" fontId="6" fillId="2" borderId="147" xfId="0" applyNumberFormat="1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right" vertical="center"/>
    </xf>
    <xf numFmtId="41" fontId="6" fillId="2" borderId="0" xfId="0" applyNumberFormat="1" applyFont="1" applyFill="1" applyBorder="1" applyAlignment="1">
      <alignment horizontal="right" vertical="center"/>
    </xf>
    <xf numFmtId="41" fontId="7" fillId="2" borderId="155" xfId="0" applyNumberFormat="1" applyFont="1" applyFill="1" applyBorder="1" applyAlignment="1">
      <alignment horizontal="right" vertical="center"/>
    </xf>
    <xf numFmtId="176" fontId="7" fillId="2" borderId="110" xfId="0" applyNumberFormat="1" applyFont="1" applyFill="1" applyBorder="1" applyAlignment="1">
      <alignment horizontal="right" vertical="center"/>
    </xf>
    <xf numFmtId="176" fontId="7" fillId="2" borderId="33" xfId="0" applyNumberFormat="1" applyFont="1" applyFill="1" applyBorder="1" applyAlignment="1">
      <alignment horizontal="right" vertical="center"/>
    </xf>
    <xf numFmtId="41" fontId="7" fillId="2" borderId="158" xfId="0" applyNumberFormat="1" applyFont="1" applyFill="1" applyBorder="1" applyAlignment="1">
      <alignment horizontal="right" vertical="center"/>
    </xf>
    <xf numFmtId="41" fontId="7" fillId="2" borderId="4" xfId="0" applyNumberFormat="1" applyFont="1" applyFill="1" applyBorder="1" applyAlignment="1">
      <alignment horizontal="right" vertical="center"/>
    </xf>
    <xf numFmtId="176" fontId="6" fillId="2" borderId="150" xfId="0" applyNumberFormat="1" applyFont="1" applyFill="1" applyBorder="1" applyAlignment="1">
      <alignment horizontal="right" vertical="center"/>
    </xf>
    <xf numFmtId="176" fontId="6" fillId="2" borderId="158" xfId="0" applyNumberFormat="1" applyFont="1" applyFill="1" applyBorder="1" applyAlignment="1">
      <alignment horizontal="right" vertical="center"/>
    </xf>
    <xf numFmtId="41" fontId="6" fillId="2" borderId="5" xfId="0" applyNumberFormat="1" applyFont="1" applyFill="1" applyBorder="1" applyAlignment="1">
      <alignment horizontal="right" vertical="center"/>
    </xf>
    <xf numFmtId="41" fontId="6" fillId="2" borderId="53" xfId="0" applyNumberFormat="1" applyFont="1" applyFill="1" applyBorder="1" applyAlignment="1">
      <alignment horizontal="right" vertical="center"/>
    </xf>
    <xf numFmtId="41" fontId="7" fillId="2" borderId="33" xfId="0" applyNumberFormat="1" applyFont="1" applyFill="1" applyBorder="1" applyAlignment="1">
      <alignment horizontal="right" vertical="center"/>
    </xf>
    <xf numFmtId="41" fontId="7" fillId="2" borderId="157" xfId="0" applyNumberFormat="1" applyFont="1" applyFill="1" applyBorder="1" applyAlignment="1">
      <alignment horizontal="right" vertical="center"/>
    </xf>
    <xf numFmtId="176" fontId="7" fillId="2" borderId="7" xfId="0" applyNumberFormat="1" applyFont="1" applyFill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right" vertical="center"/>
    </xf>
    <xf numFmtId="176" fontId="7" fillId="2" borderId="32" xfId="0" applyNumberFormat="1" applyFont="1" applyFill="1" applyBorder="1" applyAlignment="1">
      <alignment horizontal="right" vertical="center"/>
    </xf>
    <xf numFmtId="41" fontId="7" fillId="2" borderId="8" xfId="0" applyNumberFormat="1" applyFont="1" applyFill="1" applyBorder="1" applyAlignment="1">
      <alignment horizontal="right" vertical="center"/>
    </xf>
    <xf numFmtId="41" fontId="7" fillId="2" borderId="9" xfId="0" applyNumberFormat="1" applyFont="1" applyFill="1" applyBorder="1" applyAlignment="1">
      <alignment horizontal="right" vertical="center"/>
    </xf>
    <xf numFmtId="41" fontId="6" fillId="4" borderId="90" xfId="0" applyNumberFormat="1" applyFont="1" applyFill="1" applyBorder="1" applyAlignment="1">
      <alignment horizontal="right" vertical="center"/>
    </xf>
    <xf numFmtId="176" fontId="7" fillId="2" borderId="154" xfId="0" applyNumberFormat="1" applyFont="1" applyFill="1" applyBorder="1" applyAlignment="1">
      <alignment horizontal="right" vertical="center"/>
    </xf>
    <xf numFmtId="176" fontId="7" fillId="2" borderId="156" xfId="0" applyNumberFormat="1" applyFont="1" applyFill="1" applyBorder="1" applyAlignment="1">
      <alignment horizontal="right" vertical="center"/>
    </xf>
    <xf numFmtId="41" fontId="7" fillId="2" borderId="53" xfId="0" applyNumberFormat="1" applyFont="1" applyFill="1" applyBorder="1" applyAlignment="1">
      <alignment horizontal="right" vertical="center"/>
    </xf>
    <xf numFmtId="41" fontId="6" fillId="2" borderId="33" xfId="0" applyNumberFormat="1" applyFont="1" applyFill="1" applyBorder="1" applyAlignment="1">
      <alignment horizontal="right" vertical="center"/>
    </xf>
    <xf numFmtId="41" fontId="7" fillId="2" borderId="147" xfId="0" applyNumberFormat="1" applyFont="1" applyFill="1" applyBorder="1" applyAlignment="1">
      <alignment horizontal="right" vertical="center"/>
    </xf>
    <xf numFmtId="41" fontId="6" fillId="4" borderId="141" xfId="0" applyNumberFormat="1" applyFont="1" applyFill="1" applyBorder="1" applyAlignment="1">
      <alignment horizontal="right" vertical="center"/>
    </xf>
    <xf numFmtId="41" fontId="6" fillId="2" borderId="37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41" fontId="7" fillId="2" borderId="110" xfId="0" applyNumberFormat="1" applyFont="1" applyFill="1" applyBorder="1" applyAlignment="1">
      <alignment horizontal="right" vertical="center"/>
    </xf>
    <xf numFmtId="41" fontId="6" fillId="2" borderId="158" xfId="0" applyNumberFormat="1" applyFont="1" applyFill="1" applyBorder="1" applyAlignment="1">
      <alignment horizontal="right" vertical="center"/>
    </xf>
    <xf numFmtId="41" fontId="7" fillId="2" borderId="5" xfId="0" applyNumberFormat="1" applyFont="1" applyFill="1" applyBorder="1" applyAlignment="1">
      <alignment horizontal="right" vertical="center"/>
    </xf>
    <xf numFmtId="41" fontId="7" fillId="2" borderId="8" xfId="1" applyFont="1" applyFill="1" applyBorder="1" applyAlignment="1">
      <alignment horizontal="right" vertical="center"/>
    </xf>
    <xf numFmtId="41" fontId="38" fillId="2" borderId="134" xfId="1" applyFont="1" applyFill="1" applyBorder="1" applyAlignment="1">
      <alignment horizontal="center" vertical="center" wrapText="1"/>
    </xf>
    <xf numFmtId="41" fontId="38" fillId="2" borderId="32" xfId="1" applyFont="1" applyFill="1" applyBorder="1" applyAlignment="1">
      <alignment horizontal="center" vertical="center" wrapText="1"/>
    </xf>
    <xf numFmtId="0" fontId="23" fillId="2" borderId="72" xfId="4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6" fillId="2" borderId="82" xfId="0" applyFont="1" applyFill="1" applyBorder="1" applyAlignment="1">
      <alignment horizontal="left" vertical="top" wrapText="1"/>
    </xf>
    <xf numFmtId="0" fontId="7" fillId="2" borderId="67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/>
    </xf>
    <xf numFmtId="0" fontId="7" fillId="2" borderId="75" xfId="0" applyFont="1" applyFill="1" applyBorder="1" applyAlignment="1">
      <alignment vertical="top" wrapText="1"/>
    </xf>
    <xf numFmtId="0" fontId="7" fillId="2" borderId="65" xfId="0" applyFont="1" applyFill="1" applyBorder="1" applyAlignment="1">
      <alignment vertical="top" wrapText="1"/>
    </xf>
    <xf numFmtId="0" fontId="31" fillId="0" borderId="0" xfId="0" applyFont="1" applyBorder="1" applyAlignment="1">
      <alignment horizontal="center" vertical="center"/>
    </xf>
    <xf numFmtId="176" fontId="18" fillId="4" borderId="80" xfId="4" applyNumberFormat="1" applyFont="1" applyFill="1" applyBorder="1" applyAlignment="1">
      <alignment horizontal="center" vertical="center" wrapText="1"/>
    </xf>
    <xf numFmtId="176" fontId="18" fillId="4" borderId="18" xfId="4" applyNumberFormat="1" applyFont="1" applyFill="1" applyBorder="1" applyAlignment="1">
      <alignment horizontal="center" vertical="center" wrapText="1"/>
    </xf>
    <xf numFmtId="176" fontId="18" fillId="4" borderId="20" xfId="4" applyNumberFormat="1" applyFont="1" applyFill="1" applyBorder="1" applyAlignment="1">
      <alignment horizontal="center" vertical="center" wrapText="1"/>
    </xf>
    <xf numFmtId="176" fontId="18" fillId="2" borderId="86" xfId="4" applyNumberFormat="1" applyFont="1" applyFill="1" applyBorder="1" applyAlignment="1">
      <alignment horizontal="center" vertical="top" wrapText="1"/>
    </xf>
    <xf numFmtId="176" fontId="18" fillId="2" borderId="5" xfId="4" applyNumberFormat="1" applyFont="1" applyFill="1" applyBorder="1" applyAlignment="1">
      <alignment horizontal="center" vertical="top" wrapText="1"/>
    </xf>
    <xf numFmtId="176" fontId="18" fillId="3" borderId="11" xfId="4" applyNumberFormat="1" applyFont="1" applyFill="1" applyBorder="1" applyAlignment="1">
      <alignment horizontal="left" vertical="top" wrapText="1"/>
    </xf>
    <xf numFmtId="176" fontId="18" fillId="3" borderId="82" xfId="4" applyNumberFormat="1" applyFont="1" applyFill="1" applyBorder="1" applyAlignment="1">
      <alignment horizontal="left" vertical="top" wrapText="1"/>
    </xf>
    <xf numFmtId="176" fontId="18" fillId="3" borderId="74" xfId="4" applyNumberFormat="1" applyFont="1" applyFill="1" applyBorder="1" applyAlignment="1">
      <alignment horizontal="left" vertical="top" wrapText="1"/>
    </xf>
    <xf numFmtId="176" fontId="13" fillId="3" borderId="1" xfId="4" applyNumberFormat="1" applyFont="1" applyFill="1" applyBorder="1" applyAlignment="1">
      <alignment horizontal="left" vertical="top" wrapText="1"/>
    </xf>
    <xf numFmtId="176" fontId="13" fillId="3" borderId="65" xfId="4" applyNumberFormat="1" applyFont="1" applyFill="1" applyBorder="1" applyAlignment="1">
      <alignment horizontal="left" vertical="top" wrapText="1"/>
    </xf>
    <xf numFmtId="176" fontId="18" fillId="0" borderId="86" xfId="4" applyNumberFormat="1" applyFont="1" applyFill="1" applyBorder="1" applyAlignment="1">
      <alignment horizontal="center" vertical="top" wrapText="1"/>
    </xf>
    <xf numFmtId="176" fontId="18" fillId="0" borderId="5" xfId="4" applyNumberFormat="1" applyFont="1" applyFill="1" applyBorder="1" applyAlignment="1">
      <alignment horizontal="center" vertical="top" wrapText="1"/>
    </xf>
    <xf numFmtId="176" fontId="18" fillId="2" borderId="78" xfId="4" applyNumberFormat="1" applyFont="1" applyFill="1" applyBorder="1" applyAlignment="1">
      <alignment horizontal="center" vertical="top" wrapText="1"/>
    </xf>
    <xf numFmtId="176" fontId="18" fillId="2" borderId="53" xfId="4" applyNumberFormat="1" applyFont="1" applyFill="1" applyBorder="1" applyAlignment="1">
      <alignment horizontal="center" vertical="top" wrapText="1"/>
    </xf>
    <xf numFmtId="176" fontId="13" fillId="3" borderId="72" xfId="4" applyNumberFormat="1" applyFont="1" applyFill="1" applyBorder="1" applyAlignment="1">
      <alignment horizontal="left" vertical="top" wrapText="1"/>
    </xf>
    <xf numFmtId="176" fontId="13" fillId="3" borderId="67" xfId="4" applyNumberFormat="1" applyFont="1" applyFill="1" applyBorder="1" applyAlignment="1">
      <alignment horizontal="left" vertical="top" wrapText="1"/>
    </xf>
    <xf numFmtId="176" fontId="13" fillId="3" borderId="7" xfId="4" applyNumberFormat="1" applyFont="1" applyFill="1" applyBorder="1" applyAlignment="1">
      <alignment horizontal="left" vertical="top" wrapText="1"/>
    </xf>
    <xf numFmtId="176" fontId="18" fillId="2" borderId="7" xfId="4" applyNumberFormat="1" applyFont="1" applyFill="1" applyBorder="1" applyAlignment="1">
      <alignment horizontal="center" vertical="top" wrapText="1"/>
    </xf>
    <xf numFmtId="176" fontId="18" fillId="2" borderId="11" xfId="4" applyNumberFormat="1" applyFont="1" applyFill="1" applyBorder="1" applyAlignment="1">
      <alignment horizontal="left" vertical="top" wrapText="1"/>
    </xf>
    <xf numFmtId="176" fontId="18" fillId="2" borderId="74" xfId="4" applyNumberFormat="1" applyFont="1" applyFill="1" applyBorder="1" applyAlignment="1">
      <alignment horizontal="left" vertical="top" wrapText="1"/>
    </xf>
    <xf numFmtId="176" fontId="18" fillId="3" borderId="57" xfId="4" applyNumberFormat="1" applyFont="1" applyFill="1" applyBorder="1" applyAlignment="1">
      <alignment horizontal="left" vertical="top" wrapText="1"/>
    </xf>
    <xf numFmtId="176" fontId="18" fillId="3" borderId="64" xfId="4" applyNumberFormat="1" applyFont="1" applyFill="1" applyBorder="1" applyAlignment="1">
      <alignment horizontal="left" vertical="top" wrapText="1"/>
    </xf>
    <xf numFmtId="176" fontId="18" fillId="3" borderId="71" xfId="4" applyNumberFormat="1" applyFont="1" applyFill="1" applyBorder="1" applyAlignment="1">
      <alignment horizontal="left" vertical="top" wrapText="1"/>
    </xf>
    <xf numFmtId="176" fontId="13" fillId="3" borderId="10" xfId="4" applyNumberFormat="1" applyFont="1" applyFill="1" applyBorder="1" applyAlignment="1">
      <alignment horizontal="left" vertical="top" wrapText="1"/>
    </xf>
    <xf numFmtId="176" fontId="13" fillId="3" borderId="75" xfId="4" applyNumberFormat="1" applyFont="1" applyFill="1" applyBorder="1" applyAlignment="1">
      <alignment horizontal="left" vertical="top" wrapText="1"/>
    </xf>
    <xf numFmtId="41" fontId="30" fillId="4" borderId="10" xfId="1" applyFont="1" applyFill="1" applyBorder="1" applyAlignment="1">
      <alignment horizontal="center" vertical="center" wrapText="1"/>
    </xf>
    <xf numFmtId="41" fontId="30" fillId="4" borderId="7" xfId="1" applyFont="1" applyFill="1" applyBorder="1" applyAlignment="1">
      <alignment horizontal="center" vertical="center" wrapText="1"/>
    </xf>
    <xf numFmtId="9" fontId="30" fillId="4" borderId="1" xfId="1" applyNumberFormat="1" applyFont="1" applyFill="1" applyBorder="1" applyAlignment="1">
      <alignment horizontal="center" vertical="center" wrapText="1"/>
    </xf>
    <xf numFmtId="9" fontId="30" fillId="4" borderId="72" xfId="1" applyNumberFormat="1" applyFont="1" applyFill="1" applyBorder="1" applyAlignment="1">
      <alignment horizontal="center" vertical="center" wrapText="1"/>
    </xf>
    <xf numFmtId="177" fontId="30" fillId="4" borderId="2" xfId="1" applyNumberFormat="1" applyFont="1" applyFill="1" applyBorder="1" applyAlignment="1">
      <alignment horizontal="center" vertical="center" wrapText="1"/>
    </xf>
    <xf numFmtId="177" fontId="30" fillId="4" borderId="73" xfId="1" applyNumberFormat="1" applyFont="1" applyFill="1" applyBorder="1" applyAlignment="1">
      <alignment horizontal="center" vertical="center" wrapText="1"/>
    </xf>
    <xf numFmtId="176" fontId="18" fillId="3" borderId="78" xfId="4" applyNumberFormat="1" applyFont="1" applyFill="1" applyBorder="1" applyAlignment="1">
      <alignment horizontal="center" vertical="top" wrapText="1"/>
    </xf>
    <xf numFmtId="176" fontId="18" fillId="3" borderId="53" xfId="4" applyNumberFormat="1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/>
    </xf>
    <xf numFmtId="0" fontId="6" fillId="2" borderId="82" xfId="0" applyFont="1" applyFill="1" applyBorder="1" applyAlignment="1">
      <alignment horizontal="left" vertical="top"/>
    </xf>
    <xf numFmtId="0" fontId="6" fillId="2" borderId="74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67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 wrapText="1"/>
    </xf>
    <xf numFmtId="0" fontId="7" fillId="2" borderId="6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72" xfId="0" applyFont="1" applyFill="1" applyBorder="1" applyAlignment="1">
      <alignment horizontal="left" vertical="top" wrapText="1"/>
    </xf>
    <xf numFmtId="0" fontId="6" fillId="2" borderId="76" xfId="0" applyFont="1" applyFill="1" applyBorder="1" applyAlignment="1">
      <alignment horizontal="left" vertical="top" wrapText="1"/>
    </xf>
    <xf numFmtId="0" fontId="6" fillId="2" borderId="64" xfId="0" applyFont="1" applyFill="1" applyBorder="1" applyAlignment="1">
      <alignment horizontal="left" vertical="top" wrapText="1"/>
    </xf>
    <xf numFmtId="0" fontId="6" fillId="2" borderId="71" xfId="0" applyFont="1" applyFill="1" applyBorder="1" applyAlignment="1">
      <alignment horizontal="left" vertical="top" wrapText="1"/>
    </xf>
    <xf numFmtId="0" fontId="23" fillId="2" borderId="17" xfId="4" applyNumberFormat="1" applyFont="1" applyFill="1" applyBorder="1" applyAlignment="1">
      <alignment horizontal="left" vertical="top" wrapText="1"/>
    </xf>
    <xf numFmtId="0" fontId="23" fillId="2" borderId="12" xfId="4" applyNumberFormat="1" applyFont="1" applyFill="1" applyBorder="1" applyAlignment="1">
      <alignment horizontal="left" vertical="top" wrapText="1"/>
    </xf>
    <xf numFmtId="0" fontId="6" fillId="2" borderId="86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82" xfId="0" applyFont="1" applyFill="1" applyBorder="1" applyAlignment="1">
      <alignment horizontal="left" vertical="top" wrapText="1"/>
    </xf>
    <xf numFmtId="0" fontId="6" fillId="2" borderId="74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top" wrapText="1"/>
    </xf>
    <xf numFmtId="0" fontId="6" fillId="2" borderId="82" xfId="0" applyFont="1" applyFill="1" applyBorder="1" applyAlignment="1">
      <alignment vertical="top" wrapText="1"/>
    </xf>
    <xf numFmtId="0" fontId="6" fillId="2" borderId="74" xfId="0" applyFont="1" applyFill="1" applyBorder="1" applyAlignment="1">
      <alignment vertical="top" wrapText="1"/>
    </xf>
    <xf numFmtId="0" fontId="6" fillId="2" borderId="72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6" fillId="2" borderId="8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70" xfId="0" applyFont="1" applyFill="1" applyBorder="1" applyAlignment="1">
      <alignment horizontal="center" vertical="top" wrapText="1"/>
    </xf>
    <xf numFmtId="0" fontId="6" fillId="4" borderId="80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9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left" vertical="top" wrapText="1"/>
    </xf>
    <xf numFmtId="0" fontId="6" fillId="2" borderId="78" xfId="0" applyFont="1" applyFill="1" applyBorder="1" applyAlignment="1">
      <alignment horizontal="center" vertical="top" wrapText="1"/>
    </xf>
    <xf numFmtId="0" fontId="6" fillId="2" borderId="53" xfId="0" applyFont="1" applyFill="1" applyBorder="1" applyAlignment="1">
      <alignment horizontal="center" vertical="top" wrapText="1"/>
    </xf>
    <xf numFmtId="177" fontId="30" fillId="4" borderId="22" xfId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top"/>
    </xf>
    <xf numFmtId="0" fontId="6" fillId="2" borderId="51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23" fillId="8" borderId="9" xfId="4" applyNumberFormat="1" applyFont="1" applyFill="1" applyBorder="1" applyAlignment="1">
      <alignment horizontal="center" vertical="center" wrapText="1"/>
    </xf>
    <xf numFmtId="0" fontId="23" fillId="8" borderId="18" xfId="4" applyNumberFormat="1" applyFont="1" applyFill="1" applyBorder="1" applyAlignment="1">
      <alignment horizontal="center" vertical="center" wrapText="1"/>
    </xf>
    <xf numFmtId="0" fontId="23" fillId="8" borderId="20" xfId="4" applyNumberFormat="1" applyFont="1" applyFill="1" applyBorder="1" applyAlignment="1">
      <alignment horizontal="center" vertical="center" wrapText="1"/>
    </xf>
    <xf numFmtId="0" fontId="28" fillId="2" borderId="0" xfId="4" applyNumberFormat="1" applyFont="1" applyFill="1" applyBorder="1" applyAlignment="1">
      <alignment horizontal="left" vertical="center" wrapText="1"/>
    </xf>
    <xf numFmtId="0" fontId="24" fillId="2" borderId="75" xfId="4" applyNumberFormat="1" applyFont="1" applyFill="1" applyBorder="1" applyAlignment="1">
      <alignment horizontal="left" vertical="top" wrapText="1"/>
    </xf>
    <xf numFmtId="0" fontId="23" fillId="2" borderId="82" xfId="4" applyNumberFormat="1" applyFont="1" applyFill="1" applyBorder="1" applyAlignment="1">
      <alignment horizontal="left" vertical="top" wrapText="1"/>
    </xf>
    <xf numFmtId="0" fontId="6" fillId="2" borderId="57" xfId="0" applyFont="1" applyFill="1" applyBorder="1" applyAlignment="1">
      <alignment horizontal="left" vertical="top"/>
    </xf>
    <xf numFmtId="0" fontId="6" fillId="2" borderId="64" xfId="0" applyFont="1" applyFill="1" applyBorder="1" applyAlignment="1">
      <alignment horizontal="left" vertical="top"/>
    </xf>
    <xf numFmtId="0" fontId="6" fillId="2" borderId="71" xfId="0" applyFont="1" applyFill="1" applyBorder="1" applyAlignment="1">
      <alignment horizontal="left" vertical="top"/>
    </xf>
    <xf numFmtId="0" fontId="6" fillId="2" borderId="69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/>
    </xf>
    <xf numFmtId="0" fontId="6" fillId="2" borderId="50" xfId="0" applyFont="1" applyFill="1" applyBorder="1" applyAlignment="1">
      <alignment horizontal="left" vertical="top" wrapText="1"/>
    </xf>
    <xf numFmtId="0" fontId="6" fillId="2" borderId="51" xfId="0" applyFont="1" applyFill="1" applyBorder="1" applyAlignment="1">
      <alignment horizontal="center" vertical="top"/>
    </xf>
    <xf numFmtId="0" fontId="6" fillId="2" borderId="41" xfId="0" applyFont="1" applyFill="1" applyBorder="1" applyAlignment="1">
      <alignment horizontal="center" vertical="top"/>
    </xf>
    <xf numFmtId="0" fontId="6" fillId="2" borderId="78" xfId="0" applyFont="1" applyFill="1" applyBorder="1" applyAlignment="1">
      <alignment horizontal="center" vertical="top"/>
    </xf>
    <xf numFmtId="0" fontId="6" fillId="2" borderId="53" xfId="0" applyFont="1" applyFill="1" applyBorder="1" applyAlignment="1">
      <alignment horizontal="center" vertical="top"/>
    </xf>
    <xf numFmtId="0" fontId="7" fillId="2" borderId="75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2" borderId="92" xfId="0" applyFont="1" applyFill="1" applyBorder="1" applyAlignment="1">
      <alignment horizontal="center" vertical="top"/>
    </xf>
    <xf numFmtId="0" fontId="6" fillId="2" borderId="93" xfId="0" applyFont="1" applyFill="1" applyBorder="1" applyAlignment="1">
      <alignment horizontal="center" vertical="top"/>
    </xf>
    <xf numFmtId="0" fontId="6" fillId="2" borderId="76" xfId="0" applyFont="1" applyFill="1" applyBorder="1" applyAlignment="1">
      <alignment horizontal="left" vertical="top"/>
    </xf>
    <xf numFmtId="0" fontId="6" fillId="2" borderId="69" xfId="0" applyFont="1" applyFill="1" applyBorder="1" applyAlignment="1">
      <alignment horizontal="left" vertical="top"/>
    </xf>
    <xf numFmtId="0" fontId="7" fillId="2" borderId="7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51" xfId="0" applyFont="1" applyFill="1" applyBorder="1" applyAlignment="1">
      <alignment horizontal="left" vertical="top"/>
    </xf>
    <xf numFmtId="0" fontId="6" fillId="2" borderId="41" xfId="0" applyFont="1" applyFill="1" applyBorder="1" applyAlignment="1">
      <alignment horizontal="left" vertical="top"/>
    </xf>
    <xf numFmtId="0" fontId="6" fillId="2" borderId="86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67" xfId="0" applyFont="1" applyFill="1" applyBorder="1" applyAlignment="1">
      <alignment horizontal="center" vertical="top" wrapText="1"/>
    </xf>
    <xf numFmtId="0" fontId="6" fillId="4" borderId="80" xfId="0" applyFont="1" applyFill="1" applyBorder="1" applyAlignment="1">
      <alignment horizontal="center" vertical="top"/>
    </xf>
    <xf numFmtId="0" fontId="6" fillId="4" borderId="18" xfId="0" applyFont="1" applyFill="1" applyBorder="1" applyAlignment="1">
      <alignment horizontal="center" vertical="top"/>
    </xf>
    <xf numFmtId="0" fontId="6" fillId="4" borderId="90" xfId="0" applyFont="1" applyFill="1" applyBorder="1" applyAlignment="1">
      <alignment horizontal="center" vertical="top"/>
    </xf>
    <xf numFmtId="0" fontId="6" fillId="2" borderId="88" xfId="0" applyFont="1" applyFill="1" applyBorder="1" applyAlignment="1">
      <alignment horizontal="center" vertical="top"/>
    </xf>
    <xf numFmtId="0" fontId="6" fillId="2" borderId="90" xfId="0" applyFont="1" applyFill="1" applyBorder="1" applyAlignment="1">
      <alignment horizontal="center" vertical="top"/>
    </xf>
    <xf numFmtId="176" fontId="18" fillId="0" borderId="11" xfId="4" applyNumberFormat="1" applyFont="1" applyFill="1" applyBorder="1" applyAlignment="1">
      <alignment horizontal="left" vertical="top" wrapText="1"/>
    </xf>
    <xf numFmtId="176" fontId="18" fillId="0" borderId="74" xfId="4" applyNumberFormat="1" applyFont="1" applyFill="1" applyBorder="1" applyAlignment="1">
      <alignment horizontal="left" vertical="top" wrapText="1"/>
    </xf>
    <xf numFmtId="0" fontId="20" fillId="2" borderId="72" xfId="4" applyNumberFormat="1" applyFont="1" applyFill="1" applyBorder="1" applyAlignment="1">
      <alignment horizontal="center" vertical="top" wrapText="1"/>
    </xf>
    <xf numFmtId="176" fontId="13" fillId="0" borderId="70" xfId="4" applyNumberFormat="1" applyFont="1" applyFill="1" applyBorder="1" applyAlignment="1">
      <alignment horizontal="left" vertical="top"/>
    </xf>
    <xf numFmtId="176" fontId="13" fillId="0" borderId="75" xfId="4" applyNumberFormat="1" applyFont="1" applyFill="1" applyBorder="1" applyAlignment="1">
      <alignment horizontal="left" vertical="top"/>
    </xf>
    <xf numFmtId="176" fontId="13" fillId="0" borderId="70" xfId="4" applyNumberFormat="1" applyFont="1" applyFill="1" applyBorder="1" applyAlignment="1">
      <alignment horizontal="left" vertical="top" wrapText="1"/>
    </xf>
    <xf numFmtId="176" fontId="13" fillId="0" borderId="67" xfId="4" applyNumberFormat="1" applyFont="1" applyFill="1" applyBorder="1" applyAlignment="1">
      <alignment horizontal="left" vertical="top" wrapText="1"/>
    </xf>
    <xf numFmtId="176" fontId="13" fillId="0" borderId="75" xfId="4" applyNumberFormat="1" applyFont="1" applyFill="1" applyBorder="1" applyAlignment="1">
      <alignment horizontal="left" vertical="top" wrapText="1"/>
    </xf>
    <xf numFmtId="176" fontId="18" fillId="0" borderId="72" xfId="4" applyNumberFormat="1" applyFont="1" applyFill="1" applyBorder="1" applyAlignment="1">
      <alignment horizontal="center" vertical="top" wrapText="1"/>
    </xf>
    <xf numFmtId="176" fontId="18" fillId="0" borderId="76" xfId="4" applyNumberFormat="1" applyFont="1" applyFill="1" applyBorder="1" applyAlignment="1">
      <alignment horizontal="left" vertical="top" wrapText="1"/>
    </xf>
    <xf numFmtId="176" fontId="18" fillId="0" borderId="64" xfId="4" applyNumberFormat="1" applyFont="1" applyFill="1" applyBorder="1" applyAlignment="1">
      <alignment horizontal="left" vertical="top" wrapText="1"/>
    </xf>
    <xf numFmtId="176" fontId="18" fillId="0" borderId="71" xfId="4" applyNumberFormat="1" applyFont="1" applyFill="1" applyBorder="1" applyAlignment="1">
      <alignment horizontal="left" vertical="top" wrapText="1"/>
    </xf>
    <xf numFmtId="176" fontId="18" fillId="0" borderId="69" xfId="4" applyNumberFormat="1" applyFont="1" applyFill="1" applyBorder="1" applyAlignment="1">
      <alignment horizontal="left" vertical="top" wrapText="1"/>
    </xf>
    <xf numFmtId="176" fontId="13" fillId="0" borderId="65" xfId="4" applyNumberFormat="1" applyFont="1" applyFill="1" applyBorder="1" applyAlignment="1">
      <alignment horizontal="left" vertical="top" wrapText="1"/>
    </xf>
    <xf numFmtId="176" fontId="18" fillId="0" borderId="61" xfId="4" applyNumberFormat="1" applyFont="1" applyFill="1" applyBorder="1" applyAlignment="1">
      <alignment horizontal="center" vertical="top" wrapText="1"/>
    </xf>
    <xf numFmtId="176" fontId="18" fillId="0" borderId="62" xfId="4" applyNumberFormat="1" applyFont="1" applyFill="1" applyBorder="1" applyAlignment="1">
      <alignment horizontal="center" vertical="top" wrapText="1"/>
    </xf>
    <xf numFmtId="176" fontId="18" fillId="0" borderId="78" xfId="4" applyNumberFormat="1" applyFont="1" applyFill="1" applyBorder="1" applyAlignment="1">
      <alignment horizontal="center" vertical="top" wrapText="1"/>
    </xf>
    <xf numFmtId="176" fontId="18" fillId="0" borderId="53" xfId="4" applyNumberFormat="1" applyFont="1" applyFill="1" applyBorder="1" applyAlignment="1">
      <alignment horizontal="center" vertical="top" wrapText="1"/>
    </xf>
    <xf numFmtId="176" fontId="18" fillId="0" borderId="82" xfId="4" applyNumberFormat="1" applyFont="1" applyFill="1" applyBorder="1" applyAlignment="1">
      <alignment horizontal="left" vertical="top" wrapText="1"/>
    </xf>
    <xf numFmtId="176" fontId="18" fillId="4" borderId="94" xfId="4" applyNumberFormat="1" applyFont="1" applyFill="1" applyBorder="1" applyAlignment="1">
      <alignment horizontal="center" vertical="center" wrapText="1"/>
    </xf>
    <xf numFmtId="176" fontId="18" fillId="4" borderId="81" xfId="4" applyNumberFormat="1" applyFont="1" applyFill="1" applyBorder="1" applyAlignment="1">
      <alignment horizontal="center" vertical="center" wrapText="1"/>
    </xf>
    <xf numFmtId="176" fontId="18" fillId="3" borderId="17" xfId="4" applyNumberFormat="1" applyFont="1" applyFill="1" applyBorder="1" applyAlignment="1">
      <alignment horizontal="left" vertical="center"/>
    </xf>
    <xf numFmtId="176" fontId="21" fillId="3" borderId="9" xfId="4" applyNumberFormat="1" applyFont="1" applyFill="1" applyBorder="1" applyAlignment="1">
      <alignment horizontal="left" vertical="center"/>
    </xf>
    <xf numFmtId="176" fontId="21" fillId="3" borderId="47" xfId="4" applyNumberFormat="1" applyFont="1" applyFill="1" applyBorder="1" applyAlignment="1">
      <alignment horizontal="left" vertical="center"/>
    </xf>
    <xf numFmtId="176" fontId="18" fillId="4" borderId="57" xfId="4" applyNumberFormat="1" applyFont="1" applyFill="1" applyBorder="1" applyAlignment="1">
      <alignment horizontal="center" vertical="center" wrapText="1"/>
    </xf>
    <xf numFmtId="176" fontId="18" fillId="4" borderId="1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Border="1" applyAlignment="1">
      <alignment horizontal="center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9" xfId="4" applyNumberFormat="1" applyFont="1" applyFill="1" applyBorder="1" applyAlignment="1">
      <alignment horizontal="left" vertical="center"/>
    </xf>
    <xf numFmtId="0" fontId="18" fillId="4" borderId="57" xfId="4" applyNumberFormat="1" applyFont="1" applyFill="1" applyBorder="1" applyAlignment="1">
      <alignment horizontal="center" vertical="center" wrapText="1"/>
    </xf>
    <xf numFmtId="0" fontId="18" fillId="4" borderId="1" xfId="4" applyNumberFormat="1" applyFont="1" applyFill="1" applyBorder="1" applyAlignment="1">
      <alignment horizontal="center" vertical="center" wrapText="1"/>
    </xf>
    <xf numFmtId="9" fontId="30" fillId="4" borderId="70" xfId="1" applyNumberFormat="1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23" fillId="2" borderId="70" xfId="4" applyNumberFormat="1" applyFont="1" applyFill="1" applyBorder="1" applyAlignment="1">
      <alignment horizontal="center" vertical="top" wrapText="1"/>
    </xf>
    <xf numFmtId="179" fontId="16" fillId="0" borderId="65" xfId="0" applyNumberFormat="1" applyFont="1" applyFill="1" applyBorder="1" applyAlignment="1">
      <alignment horizontal="right" vertical="center"/>
    </xf>
    <xf numFmtId="179" fontId="16" fillId="0" borderId="159" xfId="0" applyNumberFormat="1" applyFont="1" applyFill="1" applyBorder="1" applyAlignment="1">
      <alignment horizontal="right" vertical="center"/>
    </xf>
    <xf numFmtId="179" fontId="7" fillId="0" borderId="65" xfId="0" applyNumberFormat="1" applyFont="1" applyFill="1" applyBorder="1" applyAlignment="1">
      <alignment horizontal="right" vertical="center"/>
    </xf>
    <xf numFmtId="176" fontId="7" fillId="2" borderId="101" xfId="5" applyNumberFormat="1" applyFont="1" applyFill="1" applyBorder="1" applyAlignment="1">
      <alignment horizontal="right" vertical="top" wrapText="1"/>
    </xf>
    <xf numFmtId="176" fontId="6" fillId="2" borderId="42" xfId="5" applyNumberFormat="1" applyFont="1" applyFill="1" applyBorder="1" applyAlignment="1">
      <alignment horizontal="right" vertical="top" wrapText="1"/>
    </xf>
    <xf numFmtId="179" fontId="16" fillId="0" borderId="65" xfId="0" applyNumberFormat="1" applyFont="1" applyBorder="1" applyAlignment="1">
      <alignment horizontal="right" vertical="center"/>
    </xf>
    <xf numFmtId="179" fontId="16" fillId="0" borderId="159" xfId="0" applyNumberFormat="1" applyFont="1" applyBorder="1" applyAlignment="1">
      <alignment horizontal="right" vertical="center"/>
    </xf>
    <xf numFmtId="177" fontId="7" fillId="2" borderId="72" xfId="5" applyNumberFormat="1" applyFont="1" applyFill="1" applyBorder="1" applyAlignment="1">
      <alignment horizontal="right" vertical="top" wrapText="1"/>
    </xf>
    <xf numFmtId="41" fontId="7" fillId="2" borderId="65" xfId="5" applyNumberFormat="1" applyFont="1" applyFill="1" applyBorder="1" applyAlignment="1">
      <alignment horizontal="right" vertical="top" wrapText="1"/>
    </xf>
    <xf numFmtId="176" fontId="23" fillId="2" borderId="78" xfId="4" applyNumberFormat="1" applyFont="1" applyFill="1" applyBorder="1" applyAlignment="1">
      <alignment horizontal="right" vertical="top" wrapText="1"/>
    </xf>
    <xf numFmtId="41" fontId="23" fillId="2" borderId="78" xfId="4" applyNumberFormat="1" applyFont="1" applyFill="1" applyBorder="1" applyAlignment="1">
      <alignment horizontal="right" vertical="top" wrapText="1"/>
    </xf>
    <xf numFmtId="41" fontId="23" fillId="2" borderId="23" xfId="5" applyNumberFormat="1" applyFont="1" applyFill="1" applyBorder="1" applyAlignment="1">
      <alignment horizontal="right" vertical="top" wrapText="1"/>
    </xf>
    <xf numFmtId="177" fontId="24" fillId="2" borderId="85" xfId="5" applyNumberFormat="1" applyFont="1" applyFill="1" applyBorder="1" applyAlignment="1">
      <alignment horizontal="right" vertical="top" wrapText="1"/>
    </xf>
    <xf numFmtId="176" fontId="16" fillId="10" borderId="31" xfId="0" applyNumberFormat="1" applyFont="1" applyFill="1" applyBorder="1" applyAlignment="1">
      <alignment vertical="center"/>
    </xf>
    <xf numFmtId="41" fontId="16" fillId="10" borderId="31" xfId="0" applyNumberFormat="1" applyFont="1" applyFill="1" applyBorder="1" applyAlignment="1">
      <alignment vertical="center"/>
    </xf>
    <xf numFmtId="176" fontId="16" fillId="12" borderId="159" xfId="0" applyNumberFormat="1" applyFont="1" applyFill="1" applyBorder="1" applyAlignment="1">
      <alignment vertical="center"/>
    </xf>
    <xf numFmtId="176" fontId="16" fillId="10" borderId="159" xfId="0" applyNumberFormat="1" applyFont="1" applyFill="1" applyBorder="1" applyAlignment="1">
      <alignment vertical="center"/>
    </xf>
    <xf numFmtId="0" fontId="16" fillId="12" borderId="29" xfId="0" applyFont="1" applyFill="1" applyBorder="1" applyAlignment="1">
      <alignment horizontal="left" vertical="top" wrapText="1"/>
    </xf>
    <xf numFmtId="0" fontId="16" fillId="10" borderId="34" xfId="0" applyFont="1" applyFill="1" applyBorder="1" applyAlignment="1">
      <alignment horizontal="left" vertical="top" wrapText="1"/>
    </xf>
    <xf numFmtId="0" fontId="16" fillId="10" borderId="34" xfId="0" applyFont="1" applyFill="1" applyBorder="1" applyAlignment="1">
      <alignment vertical="top" wrapText="1"/>
    </xf>
    <xf numFmtId="0" fontId="12" fillId="10" borderId="34" xfId="0" applyFont="1" applyFill="1" applyBorder="1" applyAlignment="1">
      <alignment vertical="center" wrapText="1"/>
    </xf>
    <xf numFmtId="0" fontId="16" fillId="10" borderId="45" xfId="0" applyFont="1" applyFill="1" applyBorder="1" applyAlignment="1">
      <alignment vertical="top" wrapText="1"/>
    </xf>
    <xf numFmtId="0" fontId="16" fillId="10" borderId="34" xfId="0" applyFont="1" applyFill="1" applyBorder="1" applyAlignment="1">
      <alignment vertical="center" wrapText="1"/>
    </xf>
    <xf numFmtId="177" fontId="24" fillId="2" borderId="121" xfId="5" applyNumberFormat="1" applyFont="1" applyFill="1" applyBorder="1" applyAlignment="1">
      <alignment horizontal="right" vertical="center" wrapText="1"/>
    </xf>
    <xf numFmtId="0" fontId="12" fillId="10" borderId="160" xfId="0" applyFont="1" applyFill="1" applyBorder="1" applyAlignment="1">
      <alignment vertical="center" wrapText="1"/>
    </xf>
    <xf numFmtId="177" fontId="23" fillId="2" borderId="78" xfId="5" applyNumberFormat="1" applyFont="1" applyFill="1" applyBorder="1" applyAlignment="1">
      <alignment horizontal="right" vertical="top" wrapText="1"/>
    </xf>
    <xf numFmtId="176" fontId="16" fillId="10" borderId="28" xfId="0" applyNumberFormat="1" applyFont="1" applyFill="1" applyBorder="1" applyAlignment="1">
      <alignment vertical="center"/>
    </xf>
    <xf numFmtId="178" fontId="16" fillId="10" borderId="31" xfId="0" applyNumberFormat="1" applyFont="1" applyFill="1" applyBorder="1" applyAlignment="1">
      <alignment vertical="center"/>
    </xf>
    <xf numFmtId="176" fontId="16" fillId="10" borderId="161" xfId="0" applyNumberFormat="1" applyFont="1" applyFill="1" applyBorder="1" applyAlignment="1">
      <alignment horizontal="right" vertical="center"/>
    </xf>
    <xf numFmtId="41" fontId="7" fillId="2" borderId="36" xfId="5" applyFont="1" applyFill="1" applyBorder="1" applyAlignment="1">
      <alignment horizontal="right" vertical="center" wrapText="1"/>
    </xf>
    <xf numFmtId="0" fontId="16" fillId="10" borderId="45" xfId="0" applyFont="1" applyFill="1" applyBorder="1" applyAlignment="1">
      <alignment vertical="center" wrapText="1"/>
    </xf>
    <xf numFmtId="176" fontId="16" fillId="0" borderId="31" xfId="0" applyNumberFormat="1" applyFont="1" applyFill="1" applyBorder="1" applyAlignment="1">
      <alignment horizontal="right" vertical="center"/>
    </xf>
    <xf numFmtId="176" fontId="16" fillId="0" borderId="31" xfId="0" applyNumberFormat="1" applyFont="1" applyFill="1" applyBorder="1" applyAlignment="1">
      <alignment vertical="center"/>
    </xf>
    <xf numFmtId="177" fontId="23" fillId="2" borderId="70" xfId="5" applyNumberFormat="1" applyFont="1" applyFill="1" applyBorder="1" applyAlignment="1">
      <alignment horizontal="right" vertical="center" wrapText="1"/>
    </xf>
    <xf numFmtId="176" fontId="7" fillId="2" borderId="102" xfId="5" applyNumberFormat="1" applyFont="1" applyFill="1" applyBorder="1" applyAlignment="1">
      <alignment horizontal="right" vertical="center" wrapText="1"/>
    </xf>
    <xf numFmtId="49" fontId="24" fillId="2" borderId="139" xfId="5" applyNumberFormat="1" applyFont="1" applyFill="1" applyBorder="1" applyAlignment="1">
      <alignment vertical="center" wrapText="1"/>
    </xf>
    <xf numFmtId="49" fontId="16" fillId="10" borderId="131" xfId="0" applyNumberFormat="1" applyFont="1" applyFill="1" applyBorder="1" applyAlignment="1">
      <alignment vertical="center" wrapText="1"/>
    </xf>
    <xf numFmtId="0" fontId="12" fillId="10" borderId="162" xfId="0" applyFont="1" applyFill="1" applyBorder="1" applyAlignment="1">
      <alignment vertical="center" wrapText="1"/>
    </xf>
    <xf numFmtId="177" fontId="24" fillId="2" borderId="65" xfId="5" applyNumberFormat="1" applyFont="1" applyFill="1" applyBorder="1" applyAlignment="1">
      <alignment horizontal="right" vertical="top" wrapText="1"/>
    </xf>
    <xf numFmtId="177" fontId="24" fillId="2" borderId="75" xfId="5" applyNumberFormat="1" applyFont="1" applyFill="1" applyBorder="1" applyAlignment="1">
      <alignment horizontal="right" vertical="top" wrapText="1"/>
    </xf>
    <xf numFmtId="177" fontId="24" fillId="2" borderId="78" xfId="5" applyNumberFormat="1" applyFont="1" applyFill="1" applyBorder="1" applyAlignment="1">
      <alignment horizontal="right" vertical="center" wrapText="1"/>
    </xf>
    <xf numFmtId="41" fontId="17" fillId="0" borderId="75" xfId="0" applyNumberFormat="1" applyFont="1" applyBorder="1">
      <alignment vertical="center"/>
    </xf>
    <xf numFmtId="176" fontId="17" fillId="0" borderId="75" xfId="0" applyNumberFormat="1" applyFont="1" applyBorder="1">
      <alignment vertical="center"/>
    </xf>
    <xf numFmtId="177" fontId="17" fillId="0" borderId="75" xfId="0" applyNumberFormat="1" applyFont="1" applyBorder="1" applyAlignment="1">
      <alignment horizontal="right" vertical="center"/>
    </xf>
    <xf numFmtId="41" fontId="17" fillId="0" borderId="65" xfId="0" applyNumberFormat="1" applyFont="1" applyBorder="1">
      <alignment vertical="center"/>
    </xf>
    <xf numFmtId="0" fontId="5" fillId="0" borderId="9" xfId="0" applyFont="1" applyBorder="1" applyAlignment="1">
      <alignment horizontal="left" vertical="center"/>
    </xf>
    <xf numFmtId="177" fontId="30" fillId="2" borderId="77" xfId="1" applyNumberFormat="1" applyFont="1" applyFill="1" applyBorder="1" applyAlignment="1">
      <alignment horizontal="center" vertical="center"/>
    </xf>
    <xf numFmtId="177" fontId="30" fillId="2" borderId="66" xfId="1" applyNumberFormat="1" applyFont="1" applyFill="1" applyBorder="1" applyAlignment="1">
      <alignment horizontal="center" vertical="center"/>
    </xf>
    <xf numFmtId="177" fontId="30" fillId="2" borderId="73" xfId="1" applyNumberFormat="1" applyFont="1" applyFill="1" applyBorder="1" applyAlignment="1">
      <alignment horizontal="center" vertical="center"/>
    </xf>
    <xf numFmtId="176" fontId="38" fillId="2" borderId="75" xfId="1" applyNumberFormat="1" applyFont="1" applyFill="1" applyBorder="1" applyAlignment="1">
      <alignment horizontal="right" vertical="center" wrapText="1"/>
    </xf>
    <xf numFmtId="49" fontId="38" fillId="2" borderId="22" xfId="15" applyNumberFormat="1" applyFont="1" applyFill="1" applyBorder="1" applyAlignment="1">
      <alignment horizontal="left" vertical="center" wrapText="1"/>
    </xf>
    <xf numFmtId="49" fontId="38" fillId="2" borderId="66" xfId="15" applyNumberFormat="1" applyFont="1" applyFill="1" applyBorder="1" applyAlignment="1">
      <alignment horizontal="left" vertical="center"/>
    </xf>
    <xf numFmtId="177" fontId="39" fillId="2" borderId="66" xfId="1" applyNumberFormat="1" applyFont="1" applyFill="1" applyBorder="1" applyAlignment="1">
      <alignment horizontal="center" vertical="center"/>
    </xf>
    <xf numFmtId="49" fontId="38" fillId="2" borderId="58" xfId="15" applyNumberFormat="1" applyFont="1" applyFill="1" applyBorder="1" applyAlignment="1">
      <alignment horizontal="left" vertical="center" wrapText="1"/>
    </xf>
    <xf numFmtId="49" fontId="4" fillId="2" borderId="66" xfId="0" applyNumberFormat="1" applyFont="1" applyFill="1" applyBorder="1" applyAlignment="1">
      <alignment horizontal="left" vertical="center" wrapText="1"/>
    </xf>
    <xf numFmtId="177" fontId="38" fillId="2" borderId="75" xfId="1" applyNumberFormat="1" applyFont="1" applyFill="1" applyBorder="1" applyAlignment="1">
      <alignment vertical="center" wrapText="1"/>
    </xf>
    <xf numFmtId="49" fontId="4" fillId="2" borderId="66" xfId="0" applyNumberFormat="1" applyFont="1" applyFill="1" applyBorder="1" applyAlignment="1">
      <alignment horizontal="left" vertical="top" wrapText="1"/>
    </xf>
    <xf numFmtId="49" fontId="4" fillId="2" borderId="77" xfId="0" applyNumberFormat="1" applyFont="1" applyFill="1" applyBorder="1" applyAlignment="1">
      <alignment horizontal="left" vertical="center" wrapText="1"/>
    </xf>
    <xf numFmtId="176" fontId="7" fillId="2" borderId="35" xfId="0" applyNumberFormat="1" applyFont="1" applyFill="1" applyBorder="1" applyAlignment="1">
      <alignment horizontal="right" vertical="center"/>
    </xf>
    <xf numFmtId="177" fontId="30" fillId="2" borderId="104" xfId="1" applyNumberFormat="1" applyFont="1" applyFill="1" applyBorder="1" applyAlignment="1">
      <alignment vertical="center" wrapText="1"/>
    </xf>
    <xf numFmtId="177" fontId="27" fillId="2" borderId="75" xfId="1" applyNumberFormat="1" applyFont="1" applyFill="1" applyBorder="1" applyAlignment="1">
      <alignment vertical="center" wrapText="1"/>
    </xf>
    <xf numFmtId="177" fontId="30" fillId="2" borderId="7" xfId="1" applyNumberFormat="1" applyFont="1" applyFill="1" applyBorder="1" applyAlignment="1">
      <alignment vertical="center" wrapText="1"/>
    </xf>
    <xf numFmtId="177" fontId="27" fillId="2" borderId="1" xfId="1" applyNumberFormat="1" applyFont="1" applyFill="1" applyBorder="1" applyAlignment="1">
      <alignment vertical="center" wrapText="1"/>
    </xf>
    <xf numFmtId="177" fontId="6" fillId="4" borderId="88" xfId="0" applyNumberFormat="1" applyFont="1" applyFill="1" applyBorder="1" applyAlignment="1">
      <alignment vertical="center"/>
    </xf>
    <xf numFmtId="41" fontId="7" fillId="2" borderId="44" xfId="16" applyFont="1" applyFill="1" applyBorder="1" applyAlignment="1">
      <alignment horizontal="right" vertical="center"/>
    </xf>
    <xf numFmtId="41" fontId="7" fillId="2" borderId="28" xfId="16" applyFont="1" applyFill="1" applyBorder="1" applyAlignment="1">
      <alignment horizontal="right" vertical="center"/>
    </xf>
    <xf numFmtId="49" fontId="4" fillId="2" borderId="45" xfId="0" applyNumberFormat="1" applyFont="1" applyFill="1" applyBorder="1" applyAlignment="1">
      <alignment horizontal="left" vertical="center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top" wrapText="1"/>
    </xf>
    <xf numFmtId="41" fontId="7" fillId="2" borderId="55" xfId="16" applyFont="1" applyFill="1" applyBorder="1" applyAlignment="1">
      <alignment horizontal="right" vertical="center"/>
    </xf>
    <xf numFmtId="41" fontId="7" fillId="2" borderId="30" xfId="16" applyFont="1" applyFill="1" applyBorder="1" applyAlignment="1">
      <alignment horizontal="right" vertical="center"/>
    </xf>
    <xf numFmtId="41" fontId="7" fillId="2" borderId="26" xfId="16" applyFont="1" applyFill="1" applyBorder="1" applyAlignment="1">
      <alignment horizontal="right" vertical="center"/>
    </xf>
    <xf numFmtId="41" fontId="7" fillId="2" borderId="65" xfId="16" applyFont="1" applyFill="1" applyBorder="1" applyAlignment="1">
      <alignment horizontal="right" vertical="center"/>
    </xf>
    <xf numFmtId="49" fontId="4" fillId="2" borderId="29" xfId="0" applyNumberFormat="1" applyFont="1" applyFill="1" applyBorder="1" applyAlignment="1">
      <alignment horizontal="left" vertical="center"/>
    </xf>
    <xf numFmtId="49" fontId="4" fillId="2" borderId="46" xfId="0" applyNumberFormat="1" applyFont="1" applyFill="1" applyBorder="1" applyAlignment="1">
      <alignment horizontal="left" vertical="center"/>
    </xf>
    <xf numFmtId="49" fontId="4" fillId="2" borderId="66" xfId="0" applyNumberFormat="1" applyFont="1" applyFill="1" applyBorder="1" applyAlignment="1">
      <alignment horizontal="left" vertical="center"/>
    </xf>
    <xf numFmtId="41" fontId="7" fillId="2" borderId="85" xfId="16" applyFont="1" applyFill="1" applyBorder="1" applyAlignment="1">
      <alignment horizontal="right" vertical="center"/>
    </xf>
    <xf numFmtId="41" fontId="7" fillId="2" borderId="6" xfId="16" applyFont="1" applyFill="1" applyBorder="1" applyAlignment="1">
      <alignment horizontal="right" vertical="center"/>
    </xf>
    <xf numFmtId="41" fontId="7" fillId="2" borderId="1" xfId="16" applyFont="1" applyFill="1" applyBorder="1" applyAlignment="1">
      <alignment horizontal="right" vertical="center"/>
    </xf>
    <xf numFmtId="41" fontId="7" fillId="2" borderId="142" xfId="17" applyFont="1" applyFill="1" applyBorder="1" applyAlignment="1">
      <alignment horizontal="right" vertical="center"/>
    </xf>
    <xf numFmtId="41" fontId="7" fillId="2" borderId="150" xfId="17" applyFont="1" applyFill="1" applyBorder="1" applyAlignment="1">
      <alignment horizontal="right" vertical="center"/>
    </xf>
    <xf numFmtId="41" fontId="7" fillId="2" borderId="49" xfId="17" applyFont="1" applyFill="1" applyBorder="1" applyAlignment="1">
      <alignment horizontal="right" vertical="center"/>
    </xf>
    <xf numFmtId="41" fontId="7" fillId="2" borderId="158" xfId="17" applyFont="1" applyFill="1" applyBorder="1" applyAlignment="1">
      <alignment horizontal="right" vertical="center"/>
    </xf>
    <xf numFmtId="41" fontId="7" fillId="2" borderId="37" xfId="17" applyFont="1" applyFill="1" applyBorder="1" applyAlignment="1">
      <alignment horizontal="right" vertical="center"/>
    </xf>
    <xf numFmtId="177" fontId="6" fillId="2" borderId="72" xfId="5" applyNumberFormat="1" applyFont="1" applyFill="1" applyBorder="1" applyAlignment="1">
      <alignment horizontal="right" vertical="top" wrapText="1"/>
    </xf>
    <xf numFmtId="177" fontId="24" fillId="2" borderId="65" xfId="5" applyNumberFormat="1" applyFont="1" applyFill="1" applyBorder="1" applyAlignment="1">
      <alignment horizontal="right" vertical="center" wrapText="1"/>
    </xf>
    <xf numFmtId="176" fontId="16" fillId="0" borderId="66" xfId="10" applyNumberFormat="1" applyFont="1" applyBorder="1" applyAlignment="1">
      <alignment horizontal="left" vertical="center" wrapText="1"/>
    </xf>
    <xf numFmtId="41" fontId="16" fillId="10" borderId="38" xfId="0" applyNumberFormat="1" applyFont="1" applyFill="1" applyBorder="1">
      <alignment vertical="center"/>
    </xf>
    <xf numFmtId="41" fontId="24" fillId="2" borderId="28" xfId="4" applyNumberFormat="1" applyFont="1" applyFill="1" applyBorder="1" applyAlignment="1">
      <alignment horizontal="right" vertical="center" wrapText="1"/>
    </xf>
    <xf numFmtId="41" fontId="24" fillId="2" borderId="120" xfId="4" applyNumberFormat="1" applyFont="1" applyFill="1" applyBorder="1" applyAlignment="1">
      <alignment horizontal="right" vertical="center" wrapText="1"/>
    </xf>
    <xf numFmtId="41" fontId="24" fillId="2" borderId="116" xfId="4" applyNumberFormat="1" applyFont="1" applyFill="1" applyBorder="1" applyAlignment="1">
      <alignment horizontal="right" vertical="center" wrapText="1"/>
    </xf>
    <xf numFmtId="176" fontId="24" fillId="2" borderId="10" xfId="4" applyNumberFormat="1" applyFont="1" applyFill="1" applyBorder="1" applyAlignment="1">
      <alignment horizontal="right" vertical="center" wrapText="1"/>
    </xf>
    <xf numFmtId="176" fontId="16" fillId="10" borderId="10" xfId="0" applyNumberFormat="1" applyFont="1" applyFill="1" applyBorder="1" applyAlignment="1">
      <alignment vertical="center"/>
    </xf>
    <xf numFmtId="176" fontId="16" fillId="10" borderId="65" xfId="0" applyNumberFormat="1" applyFont="1" applyFill="1" applyBorder="1" applyAlignment="1">
      <alignment vertical="center"/>
    </xf>
    <xf numFmtId="177" fontId="30" fillId="2" borderId="65" xfId="1" applyNumberFormat="1" applyFont="1" applyFill="1" applyBorder="1" applyAlignment="1">
      <alignment horizontal="right" vertical="center" wrapText="1"/>
    </xf>
    <xf numFmtId="176" fontId="12" fillId="7" borderId="75" xfId="0" applyNumberFormat="1" applyFont="1" applyFill="1" applyBorder="1" applyAlignment="1">
      <alignment horizontal="right" vertical="center" wrapText="1"/>
    </xf>
    <xf numFmtId="176" fontId="12" fillId="3" borderId="65" xfId="0" applyNumberFormat="1" applyFont="1" applyFill="1" applyBorder="1" applyAlignment="1">
      <alignment horizontal="right" vertical="center" wrapText="1"/>
    </xf>
    <xf numFmtId="176" fontId="12" fillId="7" borderId="65" xfId="0" applyNumberFormat="1" applyFont="1" applyFill="1" applyBorder="1" applyAlignment="1">
      <alignment horizontal="right" vertical="center" wrapText="1"/>
    </xf>
    <xf numFmtId="176" fontId="7" fillId="2" borderId="16" xfId="0" applyNumberFormat="1" applyFont="1" applyFill="1" applyBorder="1" applyAlignment="1">
      <alignment horizontal="left" vertical="top" wrapText="1"/>
    </xf>
    <xf numFmtId="176" fontId="7" fillId="2" borderId="119" xfId="0" applyNumberFormat="1" applyFont="1" applyFill="1" applyBorder="1" applyAlignment="1">
      <alignment horizontal="left" vertical="top" wrapText="1"/>
    </xf>
    <xf numFmtId="176" fontId="12" fillId="7" borderId="6" xfId="0" applyNumberFormat="1" applyFont="1" applyFill="1" applyBorder="1" applyAlignment="1">
      <alignment horizontal="right" vertical="center" wrapText="1"/>
    </xf>
    <xf numFmtId="176" fontId="12" fillId="3" borderId="6" xfId="0" applyNumberFormat="1" applyFont="1" applyFill="1" applyBorder="1" applyAlignment="1">
      <alignment horizontal="right" vertical="center" wrapText="1"/>
    </xf>
    <xf numFmtId="176" fontId="7" fillId="2" borderId="66" xfId="0" applyNumberFormat="1" applyFont="1" applyFill="1" applyBorder="1" applyAlignment="1">
      <alignment horizontal="left" vertical="center" wrapText="1"/>
    </xf>
    <xf numFmtId="176" fontId="7" fillId="2" borderId="66" xfId="0" applyNumberFormat="1" applyFont="1" applyFill="1" applyBorder="1" applyAlignment="1">
      <alignment vertical="top" wrapText="1"/>
    </xf>
    <xf numFmtId="41" fontId="6" fillId="2" borderId="136" xfId="0" applyNumberFormat="1" applyFont="1" applyFill="1" applyBorder="1" applyAlignment="1">
      <alignment horizontal="right" vertical="center"/>
    </xf>
    <xf numFmtId="176" fontId="12" fillId="3" borderId="75" xfId="0" applyNumberFormat="1" applyFont="1" applyFill="1" applyBorder="1" applyAlignment="1">
      <alignment horizontal="right" vertical="center" wrapText="1"/>
    </xf>
    <xf numFmtId="176" fontId="7" fillId="2" borderId="163" xfId="0" applyNumberFormat="1" applyFont="1" applyFill="1" applyBorder="1" applyAlignment="1">
      <alignment horizontal="left" vertical="top" wrapText="1"/>
    </xf>
    <xf numFmtId="176" fontId="6" fillId="2" borderId="87" xfId="0" applyNumberFormat="1" applyFont="1" applyFill="1" applyBorder="1" applyAlignment="1">
      <alignment horizontal="right" vertical="center"/>
    </xf>
    <xf numFmtId="176" fontId="7" fillId="2" borderId="164" xfId="0" applyNumberFormat="1" applyFont="1" applyFill="1" applyBorder="1" applyAlignment="1">
      <alignment horizontal="right" vertical="center"/>
    </xf>
    <xf numFmtId="41" fontId="38" fillId="2" borderId="66" xfId="1" applyFont="1" applyFill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76" fontId="27" fillId="2" borderId="75" xfId="1" applyNumberFormat="1" applyFont="1" applyFill="1" applyBorder="1" applyAlignment="1">
      <alignment horizontal="center" vertical="center" wrapText="1"/>
    </xf>
    <xf numFmtId="41" fontId="7" fillId="2" borderId="66" xfId="1" applyFont="1" applyFill="1" applyBorder="1" applyAlignment="1">
      <alignment vertical="center"/>
    </xf>
    <xf numFmtId="41" fontId="7" fillId="2" borderId="77" xfId="1" applyFont="1" applyFill="1" applyBorder="1" applyAlignment="1">
      <alignment vertical="center"/>
    </xf>
    <xf numFmtId="41" fontId="7" fillId="2" borderId="29" xfId="1" applyFont="1" applyFill="1" applyBorder="1" applyAlignment="1">
      <alignment vertical="center"/>
    </xf>
    <xf numFmtId="41" fontId="7" fillId="2" borderId="45" xfId="1" applyFont="1" applyFill="1" applyBorder="1" applyAlignment="1">
      <alignment vertical="center"/>
    </xf>
    <xf numFmtId="41" fontId="7" fillId="2" borderId="46" xfId="1" applyFont="1" applyFill="1" applyBorder="1" applyAlignment="1">
      <alignment vertical="center"/>
    </xf>
    <xf numFmtId="41" fontId="7" fillId="2" borderId="45" xfId="1" applyFont="1" applyFill="1" applyBorder="1" applyAlignment="1">
      <alignment horizontal="left" vertical="center"/>
    </xf>
    <xf numFmtId="41" fontId="7" fillId="2" borderId="29" xfId="1" applyFont="1" applyFill="1" applyBorder="1" applyAlignment="1">
      <alignment horizontal="left" vertical="center"/>
    </xf>
    <xf numFmtId="41" fontId="7" fillId="2" borderId="2" xfId="1" applyFont="1" applyFill="1" applyBorder="1" applyAlignment="1">
      <alignment horizontal="left" vertical="center"/>
    </xf>
    <xf numFmtId="41" fontId="7" fillId="2" borderId="77" xfId="1" applyFont="1" applyFill="1" applyBorder="1" applyAlignment="1">
      <alignment horizontal="left" vertical="center"/>
    </xf>
    <xf numFmtId="41" fontId="7" fillId="2" borderId="66" xfId="1" applyFont="1" applyFill="1" applyBorder="1" applyAlignment="1">
      <alignment horizontal="left" vertical="center"/>
    </xf>
    <xf numFmtId="176" fontId="7" fillId="2" borderId="151" xfId="0" applyNumberFormat="1" applyFont="1" applyFill="1" applyBorder="1" applyAlignment="1">
      <alignment horizontal="right" vertical="center"/>
    </xf>
    <xf numFmtId="41" fontId="7" fillId="2" borderId="145" xfId="1" applyFont="1" applyFill="1" applyBorder="1" applyAlignment="1">
      <alignment horizontal="left" vertical="center"/>
    </xf>
    <xf numFmtId="41" fontId="7" fillId="2" borderId="146" xfId="1" applyFont="1" applyFill="1" applyBorder="1" applyAlignment="1">
      <alignment horizontal="left" vertical="center"/>
    </xf>
    <xf numFmtId="41" fontId="7" fillId="2" borderId="103" xfId="1" applyFont="1" applyFill="1" applyBorder="1" applyAlignment="1">
      <alignment horizontal="left" vertical="center"/>
    </xf>
    <xf numFmtId="41" fontId="38" fillId="2" borderId="66" xfId="1" applyFont="1" applyFill="1" applyBorder="1" applyAlignment="1">
      <alignment horizontal="left" vertical="center" wrapText="1"/>
    </xf>
    <xf numFmtId="41" fontId="7" fillId="2" borderId="165" xfId="1" applyFont="1" applyFill="1" applyBorder="1" applyAlignment="1">
      <alignment horizontal="left" vertical="center"/>
    </xf>
    <xf numFmtId="41" fontId="7" fillId="2" borderId="163" xfId="1" applyFont="1" applyFill="1" applyBorder="1" applyAlignment="1">
      <alignment horizontal="left" vertical="center"/>
    </xf>
    <xf numFmtId="176" fontId="42" fillId="11" borderId="96" xfId="4" applyNumberFormat="1" applyFont="1" applyFill="1" applyBorder="1" applyAlignment="1">
      <alignment horizontal="right" vertical="center"/>
    </xf>
    <xf numFmtId="41" fontId="39" fillId="2" borderId="72" xfId="1" applyFont="1" applyFill="1" applyBorder="1" applyAlignment="1">
      <alignment horizontal="center" vertical="center" wrapText="1"/>
    </xf>
    <xf numFmtId="177" fontId="38" fillId="2" borderId="77" xfId="1" applyNumberFormat="1" applyFont="1" applyFill="1" applyBorder="1" applyAlignment="1">
      <alignment horizontal="left" vertical="top" wrapText="1"/>
    </xf>
    <xf numFmtId="176" fontId="7" fillId="2" borderId="2" xfId="0" applyNumberFormat="1" applyFont="1" applyFill="1" applyBorder="1" applyAlignment="1">
      <alignment horizontal="left" vertical="center" wrapText="1"/>
    </xf>
    <xf numFmtId="177" fontId="39" fillId="2" borderId="75" xfId="1" applyNumberFormat="1" applyFont="1" applyFill="1" applyBorder="1" applyAlignment="1">
      <alignment horizontal="right" vertical="center" wrapText="1"/>
    </xf>
    <xf numFmtId="0" fontId="7" fillId="2" borderId="66" xfId="1" applyNumberFormat="1" applyFont="1" applyFill="1" applyBorder="1" applyAlignment="1">
      <alignment horizontal="left" vertical="top" wrapText="1"/>
    </xf>
    <xf numFmtId="0" fontId="7" fillId="2" borderId="66" xfId="1" applyNumberFormat="1" applyFont="1" applyFill="1" applyBorder="1" applyAlignment="1">
      <alignment horizontal="left" vertical="center" wrapText="1"/>
    </xf>
    <xf numFmtId="0" fontId="7" fillId="2" borderId="29" xfId="1" applyNumberFormat="1" applyFont="1" applyFill="1" applyBorder="1" applyAlignment="1">
      <alignment horizontal="left" vertical="top" wrapText="1"/>
    </xf>
    <xf numFmtId="0" fontId="7" fillId="2" borderId="2" xfId="1" applyNumberFormat="1" applyFont="1" applyFill="1" applyBorder="1" applyAlignment="1">
      <alignment horizontal="left" vertical="center" wrapText="1"/>
    </xf>
    <xf numFmtId="0" fontId="38" fillId="2" borderId="66" xfId="1" applyNumberFormat="1" applyFont="1" applyFill="1" applyBorder="1" applyAlignment="1">
      <alignment horizontal="left" vertical="center" wrapText="1"/>
    </xf>
    <xf numFmtId="176" fontId="7" fillId="2" borderId="103" xfId="0" applyNumberFormat="1" applyFont="1" applyFill="1" applyBorder="1" applyAlignment="1">
      <alignment horizontal="left" vertical="center" wrapText="1"/>
    </xf>
    <xf numFmtId="0" fontId="17" fillId="0" borderId="77" xfId="0" applyFont="1" applyBorder="1" applyAlignment="1">
      <alignment vertical="center" wrapText="1"/>
    </xf>
    <xf numFmtId="41" fontId="17" fillId="0" borderId="81" xfId="0" applyNumberFormat="1" applyFont="1" applyBorder="1">
      <alignment vertical="center"/>
    </xf>
    <xf numFmtId="0" fontId="17" fillId="0" borderId="59" xfId="0" applyFont="1" applyBorder="1">
      <alignment vertical="center"/>
    </xf>
    <xf numFmtId="177" fontId="17" fillId="2" borderId="72" xfId="0" applyNumberFormat="1" applyFont="1" applyFill="1" applyBorder="1" applyAlignment="1">
      <alignment horizontal="right" vertical="center"/>
    </xf>
    <xf numFmtId="41" fontId="17" fillId="2" borderId="81" xfId="0" applyNumberFormat="1" applyFont="1" applyFill="1" applyBorder="1">
      <alignment vertical="center"/>
    </xf>
    <xf numFmtId="177" fontId="17" fillId="2" borderId="81" xfId="0" applyNumberFormat="1" applyFont="1" applyFill="1" applyBorder="1" applyAlignment="1">
      <alignment horizontal="right" vertical="center"/>
    </xf>
    <xf numFmtId="41" fontId="17" fillId="2" borderId="87" xfId="0" applyNumberFormat="1" applyFont="1" applyFill="1" applyBorder="1" applyAlignment="1">
      <alignment horizontal="right" vertical="center"/>
    </xf>
    <xf numFmtId="176" fontId="17" fillId="0" borderId="65" xfId="0" applyNumberFormat="1" applyFont="1" applyBorder="1">
      <alignment vertical="center"/>
    </xf>
    <xf numFmtId="176" fontId="17" fillId="2" borderId="81" xfId="0" applyNumberFormat="1" applyFont="1" applyFill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top" wrapText="1"/>
    </xf>
    <xf numFmtId="0" fontId="6" fillId="7" borderId="57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176" fontId="6" fillId="2" borderId="51" xfId="0" applyNumberFormat="1" applyFont="1" applyFill="1" applyBorder="1" applyAlignment="1">
      <alignment horizontal="right" vertical="center"/>
    </xf>
    <xf numFmtId="41" fontId="24" fillId="2" borderId="117" xfId="5" applyNumberFormat="1" applyFont="1" applyFill="1" applyBorder="1" applyAlignment="1">
      <alignment horizontal="left" vertical="center" wrapText="1"/>
    </xf>
    <xf numFmtId="179" fontId="16" fillId="0" borderId="2" xfId="0" applyNumberFormat="1" applyFont="1" applyFill="1" applyBorder="1" applyAlignment="1">
      <alignment horizontal="left" vertical="top" wrapText="1"/>
    </xf>
    <xf numFmtId="179" fontId="16" fillId="0" borderId="34" xfId="0" applyNumberFormat="1" applyFont="1" applyFill="1" applyBorder="1" applyAlignment="1">
      <alignment horizontal="left" vertical="center" wrapText="1"/>
    </xf>
    <xf numFmtId="0" fontId="16" fillId="10" borderId="34" xfId="0" applyFont="1" applyFill="1" applyBorder="1" applyAlignment="1">
      <alignment horizontal="left" vertical="center" wrapText="1"/>
    </xf>
    <xf numFmtId="0" fontId="17" fillId="0" borderId="66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176" fontId="7" fillId="2" borderId="45" xfId="0" applyNumberFormat="1" applyFont="1" applyFill="1" applyBorder="1" applyAlignment="1">
      <alignment vertical="center" wrapText="1"/>
    </xf>
    <xf numFmtId="176" fontId="7" fillId="2" borderId="29" xfId="0" applyNumberFormat="1" applyFont="1" applyFill="1" applyBorder="1" applyAlignment="1">
      <alignment vertical="center" wrapText="1"/>
    </xf>
    <xf numFmtId="176" fontId="7" fillId="2" borderId="29" xfId="0" applyNumberFormat="1" applyFont="1" applyFill="1" applyBorder="1" applyAlignment="1">
      <alignment vertical="center"/>
    </xf>
    <xf numFmtId="176" fontId="7" fillId="2" borderId="66" xfId="0" applyNumberFormat="1" applyFont="1" applyFill="1" applyBorder="1" applyAlignment="1">
      <alignment vertical="center"/>
    </xf>
    <xf numFmtId="176" fontId="6" fillId="2" borderId="43" xfId="0" applyNumberFormat="1" applyFont="1" applyFill="1" applyBorder="1" applyAlignment="1">
      <alignment vertical="center"/>
    </xf>
    <xf numFmtId="176" fontId="7" fillId="2" borderId="77" xfId="0" applyNumberFormat="1" applyFont="1" applyFill="1" applyBorder="1" applyAlignment="1">
      <alignment vertical="center"/>
    </xf>
    <xf numFmtId="176" fontId="7" fillId="2" borderId="73" xfId="0" applyNumberFormat="1" applyFont="1" applyFill="1" applyBorder="1" applyAlignment="1">
      <alignment vertical="center"/>
    </xf>
    <xf numFmtId="176" fontId="6" fillId="2" borderId="73" xfId="0" applyNumberFormat="1" applyFont="1" applyFill="1" applyBorder="1" applyAlignment="1">
      <alignment vertical="center"/>
    </xf>
    <xf numFmtId="176" fontId="6" fillId="2" borderId="23" xfId="0" applyNumberFormat="1" applyFont="1" applyFill="1" applyBorder="1" applyAlignment="1">
      <alignment vertical="center"/>
    </xf>
    <xf numFmtId="176" fontId="7" fillId="2" borderId="43" xfId="0" applyNumberFormat="1" applyFont="1" applyFill="1" applyBorder="1" applyAlignment="1">
      <alignment vertical="center"/>
    </xf>
    <xf numFmtId="176" fontId="7" fillId="2" borderId="58" xfId="0" applyNumberFormat="1" applyFont="1" applyFill="1" applyBorder="1" applyAlignment="1">
      <alignment vertical="center"/>
    </xf>
    <xf numFmtId="176" fontId="6" fillId="4" borderId="89" xfId="0" applyNumberFormat="1" applyFont="1" applyFill="1" applyBorder="1" applyAlignment="1">
      <alignment vertical="center"/>
    </xf>
    <xf numFmtId="176" fontId="7" fillId="2" borderId="46" xfId="0" applyNumberFormat="1" applyFont="1" applyFill="1" applyBorder="1" applyAlignment="1">
      <alignment vertical="center" wrapText="1"/>
    </xf>
    <xf numFmtId="176" fontId="7" fillId="2" borderId="66" xfId="0" applyNumberFormat="1" applyFont="1" applyFill="1" applyBorder="1" applyAlignment="1">
      <alignment vertical="center" wrapText="1"/>
    </xf>
    <xf numFmtId="176" fontId="7" fillId="2" borderId="2" xfId="0" applyNumberFormat="1" applyFont="1" applyFill="1" applyBorder="1" applyAlignment="1">
      <alignment vertical="center" wrapText="1"/>
    </xf>
    <xf numFmtId="176" fontId="7" fillId="2" borderId="77" xfId="0" applyNumberFormat="1" applyFont="1" applyFill="1" applyBorder="1" applyAlignment="1">
      <alignment vertical="center" wrapText="1"/>
    </xf>
    <xf numFmtId="41" fontId="7" fillId="2" borderId="29" xfId="0" applyNumberFormat="1" applyFont="1" applyFill="1" applyBorder="1" applyAlignment="1">
      <alignment vertical="center" wrapText="1"/>
    </xf>
    <xf numFmtId="176" fontId="7" fillId="2" borderId="145" xfId="0" applyNumberFormat="1" applyFont="1" applyFill="1" applyBorder="1" applyAlignment="1">
      <alignment vertical="center" wrapText="1"/>
    </xf>
    <xf numFmtId="176" fontId="7" fillId="2" borderId="103" xfId="0" applyNumberFormat="1" applyFont="1" applyFill="1" applyBorder="1" applyAlignment="1">
      <alignment vertical="center" wrapText="1"/>
    </xf>
    <xf numFmtId="176" fontId="7" fillId="2" borderId="146" xfId="0" applyNumberFormat="1" applyFont="1" applyFill="1" applyBorder="1" applyAlignment="1">
      <alignment vertical="center" wrapText="1"/>
    </xf>
    <xf numFmtId="0" fontId="6" fillId="2" borderId="53" xfId="0" applyFont="1" applyFill="1" applyBorder="1" applyAlignment="1">
      <alignment horizontal="center" vertical="top" wrapText="1"/>
    </xf>
    <xf numFmtId="0" fontId="17" fillId="2" borderId="59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176" fontId="7" fillId="2" borderId="66" xfId="0" applyNumberFormat="1" applyFont="1" applyFill="1" applyBorder="1" applyAlignment="1">
      <alignment horizontal="left" vertical="center" wrapText="1" shrinkToFit="1"/>
    </xf>
    <xf numFmtId="176" fontId="7" fillId="2" borderId="29" xfId="0" applyNumberFormat="1" applyFont="1" applyFill="1" applyBorder="1" applyAlignment="1">
      <alignment horizontal="left" vertical="center" wrapText="1" shrinkToFit="1"/>
    </xf>
    <xf numFmtId="176" fontId="7" fillId="2" borderId="167" xfId="0" applyNumberFormat="1" applyFont="1" applyFill="1" applyBorder="1" applyAlignment="1">
      <alignment horizontal="right" vertical="center"/>
    </xf>
    <xf numFmtId="176" fontId="7" fillId="2" borderId="168" xfId="0" applyNumberFormat="1" applyFont="1" applyFill="1" applyBorder="1" applyAlignment="1">
      <alignment horizontal="right" vertical="center"/>
    </xf>
    <xf numFmtId="176" fontId="7" fillId="2" borderId="169" xfId="0" applyNumberFormat="1" applyFont="1" applyFill="1" applyBorder="1" applyAlignment="1">
      <alignment horizontal="left" vertical="center" wrapText="1" shrinkToFit="1"/>
    </xf>
    <xf numFmtId="176" fontId="7" fillId="2" borderId="46" xfId="0" applyNumberFormat="1" applyFont="1" applyFill="1" applyBorder="1" applyAlignment="1">
      <alignment horizontal="left" vertical="center" wrapText="1" shrinkToFit="1"/>
    </xf>
    <xf numFmtId="41" fontId="27" fillId="2" borderId="1" xfId="1" applyFont="1" applyFill="1" applyBorder="1" applyAlignment="1">
      <alignment horizontal="right" vertical="center" wrapText="1"/>
    </xf>
    <xf numFmtId="176" fontId="30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0" fontId="7" fillId="2" borderId="168" xfId="0" applyFont="1" applyFill="1" applyBorder="1" applyAlignment="1">
      <alignment horizontal="left" vertical="top" wrapText="1"/>
    </xf>
    <xf numFmtId="177" fontId="6" fillId="2" borderId="141" xfId="0" applyNumberFormat="1" applyFont="1" applyFill="1" applyBorder="1" applyAlignment="1">
      <alignment horizontal="right" vertical="center"/>
    </xf>
    <xf numFmtId="177" fontId="6" fillId="2" borderId="148" xfId="0" applyNumberFormat="1" applyFont="1" applyFill="1" applyBorder="1" applyAlignment="1">
      <alignment horizontal="right" vertical="center"/>
    </xf>
    <xf numFmtId="9" fontId="7" fillId="2" borderId="54" xfId="0" applyNumberFormat="1" applyFont="1" applyFill="1" applyBorder="1" applyAlignment="1">
      <alignment horizontal="right" vertical="center"/>
    </xf>
    <xf numFmtId="0" fontId="7" fillId="2" borderId="170" xfId="0" applyFont="1" applyFill="1" applyBorder="1" applyAlignment="1">
      <alignment horizontal="left" vertical="top" wrapText="1"/>
    </xf>
    <xf numFmtId="0" fontId="7" fillId="2" borderId="134" xfId="0" applyFont="1" applyFill="1" applyBorder="1" applyAlignment="1">
      <alignment horizontal="left" vertical="top" wrapText="1"/>
    </xf>
    <xf numFmtId="41" fontId="7" fillId="2" borderId="116" xfId="0" applyNumberFormat="1" applyFont="1" applyFill="1" applyBorder="1" applyAlignment="1">
      <alignment horizontal="right" vertical="center"/>
    </xf>
    <xf numFmtId="176" fontId="7" fillId="2" borderId="155" xfId="0" applyNumberFormat="1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center" vertical="top" wrapText="1"/>
    </xf>
    <xf numFmtId="176" fontId="6" fillId="8" borderId="42" xfId="0" applyNumberFormat="1" applyFont="1" applyFill="1" applyBorder="1" applyAlignment="1">
      <alignment horizontal="right" vertical="center"/>
    </xf>
    <xf numFmtId="177" fontId="6" fillId="8" borderId="42" xfId="0" applyNumberFormat="1" applyFont="1" applyFill="1" applyBorder="1" applyAlignment="1">
      <alignment horizontal="right" vertical="center"/>
    </xf>
    <xf numFmtId="9" fontId="7" fillId="2" borderId="116" xfId="0" applyNumberFormat="1" applyFont="1" applyFill="1" applyBorder="1" applyAlignment="1">
      <alignment horizontal="right" vertical="center"/>
    </xf>
    <xf numFmtId="176" fontId="23" fillId="2" borderId="61" xfId="4" applyNumberFormat="1" applyFont="1" applyFill="1" applyBorder="1" applyAlignment="1">
      <alignment horizontal="right" vertical="top" wrapText="1"/>
    </xf>
    <xf numFmtId="41" fontId="23" fillId="2" borderId="61" xfId="4" applyNumberFormat="1" applyFont="1" applyFill="1" applyBorder="1" applyAlignment="1">
      <alignment horizontal="right" vertical="top" wrapText="1"/>
    </xf>
    <xf numFmtId="177" fontId="23" fillId="2" borderId="19" xfId="5" applyNumberFormat="1" applyFont="1" applyFill="1" applyBorder="1" applyAlignment="1">
      <alignment horizontal="right" vertical="top" wrapText="1"/>
    </xf>
    <xf numFmtId="41" fontId="23" fillId="2" borderId="22" xfId="5" applyNumberFormat="1" applyFont="1" applyFill="1" applyBorder="1" applyAlignment="1">
      <alignment horizontal="right" vertical="top" wrapText="1"/>
    </xf>
    <xf numFmtId="177" fontId="23" fillId="2" borderId="86" xfId="5" applyNumberFormat="1" applyFont="1" applyFill="1" applyBorder="1" applyAlignment="1">
      <alignment horizontal="right" vertical="top" wrapText="1"/>
    </xf>
    <xf numFmtId="176" fontId="7" fillId="2" borderId="46" xfId="0" applyNumberFormat="1" applyFont="1" applyFill="1" applyBorder="1" applyAlignment="1">
      <alignment horizontal="center" vertical="center" shrinkToFit="1"/>
    </xf>
    <xf numFmtId="41" fontId="6" fillId="2" borderId="18" xfId="0" applyNumberFormat="1" applyFont="1" applyFill="1" applyBorder="1" applyAlignment="1">
      <alignment horizontal="right" vertical="center"/>
    </xf>
    <xf numFmtId="0" fontId="5" fillId="5" borderId="8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9" borderId="56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5" fillId="6" borderId="80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8" fillId="2" borderId="0" xfId="4" applyNumberFormat="1" applyFont="1" applyFill="1" applyBorder="1" applyAlignment="1">
      <alignment horizontal="center" vertical="top"/>
    </xf>
    <xf numFmtId="0" fontId="28" fillId="2" borderId="9" xfId="4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65" xfId="0" applyFont="1" applyFill="1" applyBorder="1" applyAlignment="1">
      <alignment horizontal="left" vertical="top" wrapText="1"/>
    </xf>
    <xf numFmtId="0" fontId="6" fillId="2" borderId="51" xfId="0" applyFont="1" applyFill="1" applyBorder="1" applyAlignment="1">
      <alignment horizontal="center" vertical="top"/>
    </xf>
    <xf numFmtId="0" fontId="6" fillId="2" borderId="41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left" vertical="top"/>
    </xf>
    <xf numFmtId="0" fontId="6" fillId="2" borderId="82" xfId="0" applyFont="1" applyFill="1" applyBorder="1" applyAlignment="1">
      <alignment horizontal="left" vertical="top"/>
    </xf>
    <xf numFmtId="0" fontId="6" fillId="2" borderId="74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67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 wrapText="1"/>
    </xf>
    <xf numFmtId="0" fontId="7" fillId="2" borderId="6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7" fillId="2" borderId="72" xfId="0" applyFont="1" applyFill="1" applyBorder="1" applyAlignment="1">
      <alignment horizontal="left" vertical="top" wrapText="1"/>
    </xf>
    <xf numFmtId="0" fontId="6" fillId="2" borderId="76" xfId="0" applyFont="1" applyFill="1" applyBorder="1" applyAlignment="1">
      <alignment horizontal="left" vertical="top" wrapText="1"/>
    </xf>
    <xf numFmtId="0" fontId="6" fillId="2" borderId="64" xfId="0" applyFont="1" applyFill="1" applyBorder="1" applyAlignment="1">
      <alignment horizontal="left" vertical="top" wrapText="1"/>
    </xf>
    <xf numFmtId="0" fontId="6" fillId="2" borderId="71" xfId="0" applyFont="1" applyFill="1" applyBorder="1" applyAlignment="1">
      <alignment horizontal="left" vertical="top" wrapText="1"/>
    </xf>
    <xf numFmtId="0" fontId="5" fillId="0" borderId="9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93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 wrapText="1"/>
    </xf>
    <xf numFmtId="0" fontId="6" fillId="2" borderId="135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center" vertical="top"/>
    </xf>
    <xf numFmtId="0" fontId="6" fillId="2" borderId="40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41" xfId="0" applyFont="1" applyFill="1" applyBorder="1" applyAlignment="1">
      <alignment horizontal="left" vertical="top"/>
    </xf>
    <xf numFmtId="0" fontId="6" fillId="2" borderId="51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66" xfId="0" applyFont="1" applyFill="1" applyBorder="1" applyAlignment="1">
      <alignment vertical="top" wrapText="1"/>
    </xf>
    <xf numFmtId="0" fontId="6" fillId="2" borderId="68" xfId="0" applyFont="1" applyFill="1" applyBorder="1" applyAlignment="1">
      <alignment vertical="top" wrapText="1"/>
    </xf>
    <xf numFmtId="0" fontId="6" fillId="2" borderId="53" xfId="0" applyFont="1" applyFill="1" applyBorder="1" applyAlignment="1">
      <alignment vertical="top" wrapText="1"/>
    </xf>
    <xf numFmtId="0" fontId="6" fillId="2" borderId="8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53" xfId="0" applyFont="1" applyFill="1" applyBorder="1" applyAlignment="1">
      <alignment horizontal="center" vertical="top"/>
    </xf>
    <xf numFmtId="0" fontId="6" fillId="2" borderId="166" xfId="0" applyFont="1" applyFill="1" applyBorder="1" applyAlignment="1">
      <alignment horizontal="left" vertical="top" wrapText="1"/>
    </xf>
    <xf numFmtId="0" fontId="6" fillId="2" borderId="68" xfId="0" applyFont="1" applyFill="1" applyBorder="1" applyAlignment="1">
      <alignment horizontal="left" vertical="top" wrapText="1"/>
    </xf>
    <xf numFmtId="0" fontId="6" fillId="2" borderId="53" xfId="0" applyFont="1" applyFill="1" applyBorder="1" applyAlignment="1">
      <alignment horizontal="left" vertical="top" wrapText="1"/>
    </xf>
    <xf numFmtId="0" fontId="6" fillId="2" borderId="70" xfId="0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center"/>
    </xf>
    <xf numFmtId="0" fontId="6" fillId="4" borderId="9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3" fillId="2" borderId="74" xfId="4" applyNumberFormat="1" applyFont="1" applyFill="1" applyBorder="1" applyAlignment="1">
      <alignment horizontal="left" vertical="top" wrapText="1"/>
    </xf>
    <xf numFmtId="0" fontId="23" fillId="2" borderId="86" xfId="4" applyNumberFormat="1" applyFont="1" applyFill="1" applyBorder="1" applyAlignment="1">
      <alignment horizontal="center" vertical="top" wrapText="1"/>
    </xf>
    <xf numFmtId="0" fontId="23" fillId="2" borderId="5" xfId="4" applyNumberFormat="1" applyFont="1" applyFill="1" applyBorder="1" applyAlignment="1">
      <alignment horizontal="center" vertical="top" wrapText="1"/>
    </xf>
    <xf numFmtId="0" fontId="23" fillId="2" borderId="86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horizontal="center" vertical="top" wrapText="1"/>
    </xf>
    <xf numFmtId="0" fontId="6" fillId="2" borderId="53" xfId="0" applyFont="1" applyFill="1" applyBorder="1" applyAlignment="1">
      <alignment horizontal="center" vertical="top" wrapText="1"/>
    </xf>
    <xf numFmtId="0" fontId="6" fillId="2" borderId="166" xfId="0" applyFont="1" applyFill="1" applyBorder="1" applyAlignment="1">
      <alignment horizontal="left" vertical="top"/>
    </xf>
    <xf numFmtId="0" fontId="6" fillId="2" borderId="68" xfId="0" applyFont="1" applyFill="1" applyBorder="1" applyAlignment="1">
      <alignment horizontal="left" vertical="top"/>
    </xf>
    <xf numFmtId="0" fontId="6" fillId="2" borderId="53" xfId="0" applyFont="1" applyFill="1" applyBorder="1" applyAlignment="1">
      <alignment horizontal="left" vertical="top"/>
    </xf>
    <xf numFmtId="177" fontId="30" fillId="4" borderId="99" xfId="1" applyNumberFormat="1" applyFont="1" applyFill="1" applyBorder="1" applyAlignment="1">
      <alignment horizontal="center" vertical="center" wrapText="1"/>
    </xf>
    <xf numFmtId="177" fontId="30" fillId="4" borderId="98" xfId="1" applyNumberFormat="1" applyFont="1" applyFill="1" applyBorder="1" applyAlignment="1">
      <alignment horizontal="center" vertical="center" wrapText="1"/>
    </xf>
    <xf numFmtId="0" fontId="23" fillId="2" borderId="82" xfId="4" applyNumberFormat="1" applyFont="1" applyFill="1" applyBorder="1" applyAlignment="1">
      <alignment horizontal="left" vertical="top" wrapText="1"/>
    </xf>
    <xf numFmtId="0" fontId="24" fillId="2" borderId="67" xfId="4" applyNumberFormat="1" applyFont="1" applyFill="1" applyBorder="1" applyAlignment="1">
      <alignment horizontal="left" vertical="top" wrapText="1"/>
    </xf>
    <xf numFmtId="0" fontId="24" fillId="2" borderId="7" xfId="4" applyNumberFormat="1" applyFont="1" applyFill="1" applyBorder="1" applyAlignment="1">
      <alignment horizontal="left" vertical="top" wrapText="1"/>
    </xf>
    <xf numFmtId="0" fontId="24" fillId="2" borderId="10" xfId="4" applyNumberFormat="1" applyFont="1" applyFill="1" applyBorder="1" applyAlignment="1">
      <alignment horizontal="left" vertical="top" wrapText="1"/>
    </xf>
    <xf numFmtId="0" fontId="24" fillId="2" borderId="75" xfId="4" applyNumberFormat="1" applyFont="1" applyFill="1" applyBorder="1" applyAlignment="1">
      <alignment horizontal="left" vertical="top" wrapText="1"/>
    </xf>
    <xf numFmtId="0" fontId="5" fillId="4" borderId="99" xfId="0" applyFont="1" applyFill="1" applyBorder="1" applyAlignment="1">
      <alignment horizontal="center" vertical="center"/>
    </xf>
    <xf numFmtId="0" fontId="5" fillId="4" borderId="98" xfId="0" applyFont="1" applyFill="1" applyBorder="1" applyAlignment="1">
      <alignment horizontal="center" vertical="center"/>
    </xf>
    <xf numFmtId="0" fontId="28" fillId="4" borderId="57" xfId="4" applyNumberFormat="1" applyFont="1" applyFill="1" applyBorder="1" applyAlignment="1">
      <alignment horizontal="center" vertical="center" wrapText="1"/>
    </xf>
    <xf numFmtId="0" fontId="28" fillId="4" borderId="1" xfId="4" applyNumberFormat="1" applyFont="1" applyFill="1" applyBorder="1" applyAlignment="1">
      <alignment horizontal="center" vertical="center" wrapText="1"/>
    </xf>
    <xf numFmtId="41" fontId="30" fillId="4" borderId="10" xfId="1" applyFont="1" applyFill="1" applyBorder="1" applyAlignment="1">
      <alignment horizontal="center" vertical="center" wrapText="1"/>
    </xf>
    <xf numFmtId="41" fontId="30" fillId="4" borderId="7" xfId="1" applyFont="1" applyFill="1" applyBorder="1" applyAlignment="1">
      <alignment horizontal="center" vertical="center" wrapText="1"/>
    </xf>
    <xf numFmtId="177" fontId="30" fillId="4" borderId="79" xfId="1" applyNumberFormat="1" applyFont="1" applyFill="1" applyBorder="1" applyAlignment="1">
      <alignment horizontal="center" vertical="center" wrapText="1"/>
    </xf>
    <xf numFmtId="177" fontId="30" fillId="4" borderId="23" xfId="1" applyNumberFormat="1" applyFont="1" applyFill="1" applyBorder="1" applyAlignment="1">
      <alignment horizontal="center" vertical="center" wrapText="1"/>
    </xf>
    <xf numFmtId="0" fontId="23" fillId="8" borderId="80" xfId="4" applyNumberFormat="1" applyFont="1" applyFill="1" applyBorder="1" applyAlignment="1">
      <alignment horizontal="center" vertical="center" wrapText="1"/>
    </xf>
    <xf numFmtId="0" fontId="23" fillId="8" borderId="18" xfId="4" applyNumberFormat="1" applyFont="1" applyFill="1" applyBorder="1" applyAlignment="1">
      <alignment horizontal="center" vertical="center" wrapText="1"/>
    </xf>
    <xf numFmtId="0" fontId="23" fillId="8" borderId="20" xfId="4" applyNumberFormat="1" applyFont="1" applyFill="1" applyBorder="1" applyAlignment="1">
      <alignment horizontal="center" vertical="center" wrapText="1"/>
    </xf>
    <xf numFmtId="177" fontId="30" fillId="4" borderId="10" xfId="1" applyNumberFormat="1" applyFont="1" applyFill="1" applyBorder="1" applyAlignment="1">
      <alignment horizontal="center" vertical="center" wrapText="1"/>
    </xf>
    <xf numFmtId="177" fontId="30" fillId="4" borderId="7" xfId="1" applyNumberFormat="1" applyFont="1" applyFill="1" applyBorder="1" applyAlignment="1">
      <alignment horizontal="center" vertical="center" wrapText="1"/>
    </xf>
    <xf numFmtId="177" fontId="30" fillId="4" borderId="14" xfId="1" applyNumberFormat="1" applyFont="1" applyFill="1" applyBorder="1" applyAlignment="1">
      <alignment horizontal="center" vertical="center" wrapText="1"/>
    </xf>
    <xf numFmtId="177" fontId="30" fillId="4" borderId="47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72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8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3" fillId="2" borderId="76" xfId="4" applyNumberFormat="1" applyFont="1" applyFill="1" applyBorder="1" applyAlignment="1">
      <alignment horizontal="left" vertical="top" wrapText="1"/>
    </xf>
    <xf numFmtId="0" fontId="23" fillId="2" borderId="64" xfId="4" applyNumberFormat="1" applyFont="1" applyFill="1" applyBorder="1" applyAlignment="1">
      <alignment horizontal="left" vertical="top" wrapText="1"/>
    </xf>
    <xf numFmtId="0" fontId="23" fillId="2" borderId="71" xfId="4" applyNumberFormat="1" applyFont="1" applyFill="1" applyBorder="1" applyAlignment="1">
      <alignment horizontal="left" vertical="top" wrapText="1"/>
    </xf>
    <xf numFmtId="0" fontId="24" fillId="2" borderId="75" xfId="4" applyNumberFormat="1" applyFont="1" applyFill="1" applyBorder="1" applyAlignment="1">
      <alignment horizontal="left" vertical="top"/>
    </xf>
    <xf numFmtId="0" fontId="24" fillId="2" borderId="65" xfId="4" applyNumberFormat="1" applyFont="1" applyFill="1" applyBorder="1" applyAlignment="1">
      <alignment horizontal="left" vertical="top"/>
    </xf>
    <xf numFmtId="0" fontId="23" fillId="2" borderId="72" xfId="4" applyNumberFormat="1" applyFont="1" applyFill="1" applyBorder="1" applyAlignment="1">
      <alignment horizontal="center" vertical="center" wrapText="1"/>
    </xf>
    <xf numFmtId="0" fontId="24" fillId="2" borderId="0" xfId="4" applyNumberFormat="1" applyFont="1" applyFill="1" applyBorder="1" applyAlignment="1">
      <alignment horizontal="left" vertical="top" wrapText="1"/>
    </xf>
    <xf numFmtId="0" fontId="24" fillId="2" borderId="24" xfId="4" applyNumberFormat="1" applyFont="1" applyFill="1" applyBorder="1" applyAlignment="1">
      <alignment horizontal="left" vertical="top" wrapText="1"/>
    </xf>
    <xf numFmtId="0" fontId="23" fillId="2" borderId="41" xfId="4" applyNumberFormat="1" applyFont="1" applyFill="1" applyBorder="1" applyAlignment="1">
      <alignment horizontal="center" vertical="center" wrapText="1"/>
    </xf>
    <xf numFmtId="0" fontId="6" fillId="2" borderId="52" xfId="4" applyNumberFormat="1" applyFont="1" applyFill="1" applyBorder="1" applyAlignment="1">
      <alignment horizontal="left" vertical="top" wrapText="1"/>
    </xf>
    <xf numFmtId="0" fontId="6" fillId="2" borderId="50" xfId="4" applyNumberFormat="1" applyFont="1" applyFill="1" applyBorder="1" applyAlignment="1">
      <alignment horizontal="left" vertical="top" wrapText="1"/>
    </xf>
    <xf numFmtId="0" fontId="6" fillId="2" borderId="51" xfId="4" applyNumberFormat="1" applyFont="1" applyFill="1" applyBorder="1" applyAlignment="1">
      <alignment horizontal="center" vertical="center" wrapText="1"/>
    </xf>
    <xf numFmtId="0" fontId="6" fillId="2" borderId="41" xfId="4" applyNumberFormat="1" applyFont="1" applyFill="1" applyBorder="1" applyAlignment="1">
      <alignment horizontal="center" vertical="center" wrapText="1"/>
    </xf>
    <xf numFmtId="0" fontId="23" fillId="2" borderId="52" xfId="4" applyNumberFormat="1" applyFont="1" applyFill="1" applyBorder="1" applyAlignment="1">
      <alignment horizontal="left" vertical="top" wrapText="1"/>
    </xf>
    <xf numFmtId="0" fontId="23" fillId="2" borderId="50" xfId="4" applyNumberFormat="1" applyFont="1" applyFill="1" applyBorder="1" applyAlignment="1">
      <alignment horizontal="left" vertical="top" wrapText="1"/>
    </xf>
    <xf numFmtId="0" fontId="23" fillId="2" borderId="51" xfId="4" applyNumberFormat="1" applyFont="1" applyFill="1" applyBorder="1" applyAlignment="1">
      <alignment horizontal="center" vertical="center" wrapText="1"/>
    </xf>
    <xf numFmtId="0" fontId="23" fillId="2" borderId="12" xfId="4" applyNumberFormat="1" applyFont="1" applyFill="1" applyBorder="1" applyAlignment="1">
      <alignment horizontal="left" vertical="top" wrapText="1"/>
    </xf>
    <xf numFmtId="0" fontId="23" fillId="2" borderId="15" xfId="4" applyNumberFormat="1" applyFont="1" applyFill="1" applyBorder="1" applyAlignment="1">
      <alignment horizontal="left" vertical="top" wrapText="1"/>
    </xf>
    <xf numFmtId="0" fontId="24" fillId="2" borderId="1" xfId="4" applyNumberFormat="1" applyFont="1" applyFill="1" applyBorder="1" applyAlignment="1">
      <alignment horizontal="left" vertical="top" wrapText="1"/>
    </xf>
    <xf numFmtId="0" fontId="24" fillId="2" borderId="65" xfId="4" applyNumberFormat="1" applyFont="1" applyFill="1" applyBorder="1" applyAlignment="1">
      <alignment horizontal="left" vertical="top" wrapText="1"/>
    </xf>
    <xf numFmtId="0" fontId="23" fillId="2" borderId="92" xfId="4" applyNumberFormat="1" applyFont="1" applyFill="1" applyBorder="1" applyAlignment="1">
      <alignment horizontal="center" vertical="center" wrapText="1"/>
    </xf>
    <xf numFmtId="0" fontId="23" fillId="2" borderId="93" xfId="4" applyNumberFormat="1" applyFont="1" applyFill="1" applyBorder="1" applyAlignment="1">
      <alignment horizontal="center" vertical="center" wrapText="1"/>
    </xf>
    <xf numFmtId="0" fontId="34" fillId="2" borderId="0" xfId="4" applyNumberFormat="1" applyFont="1" applyFill="1" applyBorder="1" applyAlignment="1">
      <alignment horizontal="center" vertical="center"/>
    </xf>
    <xf numFmtId="0" fontId="22" fillId="2" borderId="0" xfId="4" applyNumberFormat="1" applyFont="1" applyFill="1" applyBorder="1" applyAlignment="1">
      <alignment horizontal="center" vertical="center"/>
    </xf>
    <xf numFmtId="0" fontId="41" fillId="2" borderId="0" xfId="4" applyNumberFormat="1" applyFont="1" applyFill="1" applyBorder="1" applyAlignment="1">
      <alignment horizontal="center" vertical="center"/>
    </xf>
    <xf numFmtId="0" fontId="28" fillId="2" borderId="18" xfId="4" applyNumberFormat="1" applyFont="1" applyFill="1" applyBorder="1" applyAlignment="1">
      <alignment horizontal="center" vertical="top"/>
    </xf>
    <xf numFmtId="0" fontId="28" fillId="2" borderId="9" xfId="4" applyNumberFormat="1" applyFont="1" applyFill="1" applyBorder="1" applyAlignment="1">
      <alignment horizontal="center" vertical="center"/>
    </xf>
    <xf numFmtId="0" fontId="28" fillId="2" borderId="0" xfId="4" applyNumberFormat="1" applyFont="1" applyFill="1" applyBorder="1" applyAlignment="1">
      <alignment horizontal="left" vertical="center" wrapText="1"/>
    </xf>
    <xf numFmtId="0" fontId="23" fillId="8" borderId="80" xfId="4" applyNumberFormat="1" applyFont="1" applyFill="1" applyBorder="1" applyAlignment="1">
      <alignment horizontal="center" vertical="top" wrapText="1"/>
    </xf>
    <xf numFmtId="0" fontId="23" fillId="8" borderId="18" xfId="4" applyNumberFormat="1" applyFont="1" applyFill="1" applyBorder="1" applyAlignment="1">
      <alignment horizontal="center" vertical="top" wrapText="1"/>
    </xf>
    <xf numFmtId="0" fontId="23" fillId="8" borderId="90" xfId="4" applyNumberFormat="1" applyFont="1" applyFill="1" applyBorder="1" applyAlignment="1">
      <alignment horizontal="center" vertical="top" wrapText="1"/>
    </xf>
    <xf numFmtId="0" fontId="25" fillId="2" borderId="0" xfId="4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top" wrapText="1"/>
    </xf>
    <xf numFmtId="0" fontId="4" fillId="2" borderId="75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82" xfId="0" applyFont="1" applyFill="1" applyBorder="1" applyAlignment="1">
      <alignment horizontal="left" vertical="top" wrapText="1"/>
    </xf>
    <xf numFmtId="0" fontId="6" fillId="2" borderId="74" xfId="0" applyFont="1" applyFill="1" applyBorder="1" applyAlignment="1">
      <alignment horizontal="left" vertical="top" wrapText="1"/>
    </xf>
    <xf numFmtId="0" fontId="6" fillId="4" borderId="80" xfId="0" applyFont="1" applyFill="1" applyBorder="1" applyAlignment="1">
      <alignment horizontal="center" vertical="center"/>
    </xf>
    <xf numFmtId="0" fontId="28" fillId="2" borderId="18" xfId="4" applyNumberFormat="1" applyFont="1" applyFill="1" applyBorder="1" applyAlignment="1">
      <alignment horizontal="left" vertical="top"/>
    </xf>
    <xf numFmtId="0" fontId="6" fillId="2" borderId="11" xfId="0" applyFont="1" applyFill="1" applyBorder="1" applyAlignment="1">
      <alignment vertical="top" wrapText="1"/>
    </xf>
    <xf numFmtId="0" fontId="6" fillId="2" borderId="82" xfId="0" applyFont="1" applyFill="1" applyBorder="1" applyAlignment="1">
      <alignment vertical="top" wrapText="1"/>
    </xf>
    <xf numFmtId="0" fontId="6" fillId="2" borderId="74" xfId="0" applyFont="1" applyFill="1" applyBorder="1" applyAlignment="1">
      <alignment vertical="top" wrapText="1"/>
    </xf>
    <xf numFmtId="0" fontId="6" fillId="2" borderId="57" xfId="0" applyFont="1" applyFill="1" applyBorder="1" applyAlignment="1">
      <alignment horizontal="left" vertical="top" wrapText="1"/>
    </xf>
    <xf numFmtId="0" fontId="6" fillId="2" borderId="93" xfId="0" applyFont="1" applyFill="1" applyBorder="1" applyAlignment="1">
      <alignment horizontal="center" vertical="top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7" fillId="2" borderId="75" xfId="0" applyFont="1" applyFill="1" applyBorder="1" applyAlignment="1">
      <alignment horizontal="left" vertical="top"/>
    </xf>
    <xf numFmtId="0" fontId="28" fillId="2" borderId="0" xfId="4" applyFont="1" applyFill="1" applyBorder="1" applyAlignment="1">
      <alignment horizontal="left" vertical="center" wrapText="1"/>
    </xf>
  </cellXfs>
  <cellStyles count="18">
    <cellStyle name="쉼표 [0]" xfId="1" builtinId="6"/>
    <cellStyle name="쉼표 [0] 2" xfId="5"/>
    <cellStyle name="쉼표 [0] 3" xfId="11"/>
    <cellStyle name="쉼표 [0] 4" xfId="2"/>
    <cellStyle name="쉼표 [0] 4 3" xfId="16"/>
    <cellStyle name="쉼표 [0] 4 47" xfId="9"/>
    <cellStyle name="쉼표 [0] 5" xfId="7"/>
    <cellStyle name="쉼표 [0] 6" xfId="10"/>
    <cellStyle name="쉼표 [0] 8" xfId="17"/>
    <cellStyle name="쉼표 [0] 9" xfId="15"/>
    <cellStyle name="표준" xfId="0" builtinId="0"/>
    <cellStyle name="표준 10" xfId="6"/>
    <cellStyle name="표준 2" xfId="4"/>
    <cellStyle name="표준 2 2" xfId="12"/>
    <cellStyle name="표준 3" xfId="3"/>
    <cellStyle name="표준 3 2" xfId="13"/>
    <cellStyle name="표준 4" xfId="14"/>
    <cellStyle name="표준 5" xfId="8"/>
  </cellStyles>
  <dxfs count="0"/>
  <tableStyles count="0" defaultTableStyle="TableStyleMedium2" defaultPivotStyle="PivotStyleLight16"/>
  <colors>
    <mruColors>
      <color rgb="FFFF9999"/>
      <color rgb="FFFF9966"/>
      <color rgb="FFFF9933"/>
      <color rgb="FFCCECFF"/>
      <color rgb="FF66FF33"/>
      <color rgb="FF666699"/>
      <color rgb="FF990099"/>
      <color rgb="FF800080"/>
      <color rgb="FF660066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J10" sqref="J10"/>
    </sheetView>
  </sheetViews>
  <sheetFormatPr defaultRowHeight="16.5"/>
  <cols>
    <col min="1" max="1" width="4.25" customWidth="1"/>
    <col min="2" max="2" width="23.75" customWidth="1"/>
    <col min="3" max="3" width="17.25" customWidth="1"/>
    <col min="4" max="4" width="19.75" customWidth="1"/>
    <col min="5" max="5" width="18.125" customWidth="1"/>
    <col min="6" max="6" width="9.875" customWidth="1"/>
    <col min="7" max="7" width="42.25" customWidth="1"/>
  </cols>
  <sheetData>
    <row r="1" spans="1:8">
      <c r="A1" s="1143"/>
      <c r="B1" s="1143"/>
      <c r="C1" s="1143"/>
      <c r="D1" s="1143"/>
      <c r="E1" s="1143"/>
      <c r="F1" s="1143"/>
      <c r="G1" s="1143"/>
    </row>
    <row r="2" spans="1:8" ht="26.25">
      <c r="A2" s="1149" t="s">
        <v>417</v>
      </c>
      <c r="B2" s="1149"/>
      <c r="C2" s="1149"/>
      <c r="D2" s="1149"/>
      <c r="E2" s="1149"/>
      <c r="F2" s="1149"/>
      <c r="G2" s="1149"/>
      <c r="H2" s="1107"/>
    </row>
    <row r="3" spans="1:8" ht="33.75">
      <c r="A3" s="1150" t="s">
        <v>418</v>
      </c>
      <c r="B3" s="1150"/>
      <c r="C3" s="1150"/>
      <c r="D3" s="1150"/>
      <c r="E3" s="1150"/>
      <c r="F3" s="1150"/>
      <c r="G3" s="1150"/>
      <c r="H3" s="1108"/>
    </row>
    <row r="4" spans="1:8" ht="21.6" customHeight="1">
      <c r="A4" s="1141" t="s">
        <v>419</v>
      </c>
      <c r="B4" s="1142"/>
      <c r="C4" s="1142"/>
      <c r="D4" s="1142"/>
      <c r="E4" s="1142"/>
      <c r="F4" s="1142"/>
      <c r="G4" s="1142"/>
      <c r="H4" s="759"/>
    </row>
    <row r="5" spans="1:8" ht="17.25" thickBot="1">
      <c r="A5" s="1146" t="s">
        <v>48</v>
      </c>
      <c r="B5" s="1146"/>
      <c r="C5" s="1146"/>
      <c r="D5" s="1146"/>
      <c r="E5" s="1146"/>
      <c r="F5" s="1146"/>
      <c r="G5" s="1146"/>
    </row>
    <row r="6" spans="1:8" ht="18" thickBot="1">
      <c r="A6" s="106" t="s">
        <v>43</v>
      </c>
      <c r="B6" s="53" t="s">
        <v>44</v>
      </c>
      <c r="C6" s="53" t="s">
        <v>268</v>
      </c>
      <c r="D6" s="53" t="s">
        <v>269</v>
      </c>
      <c r="E6" s="53" t="s">
        <v>45</v>
      </c>
      <c r="F6" s="53" t="s">
        <v>46</v>
      </c>
      <c r="G6" s="54" t="s">
        <v>47</v>
      </c>
    </row>
    <row r="7" spans="1:8" ht="17.25">
      <c r="A7" s="107">
        <v>1</v>
      </c>
      <c r="B7" s="52" t="s">
        <v>49</v>
      </c>
      <c r="C7" s="959">
        <f>'1. 본부사무국'!D23</f>
        <v>94383037</v>
      </c>
      <c r="D7" s="959">
        <f>'1. 본부사무국'!E23</f>
        <v>82872336</v>
      </c>
      <c r="E7" s="960">
        <f>D7-C7</f>
        <v>-11510701</v>
      </c>
      <c r="F7" s="961">
        <f>E7/C7*100%</f>
        <v>-0.12195730679867824</v>
      </c>
      <c r="G7" s="1060" t="s">
        <v>685</v>
      </c>
    </row>
    <row r="8" spans="1:8" ht="17.25">
      <c r="A8" s="108">
        <v>2</v>
      </c>
      <c r="B8" s="51" t="s">
        <v>50</v>
      </c>
      <c r="C8" s="962">
        <f>'2. 서울지부'!D23</f>
        <v>9800000</v>
      </c>
      <c r="D8" s="962">
        <f>'2. 서울지부'!E23</f>
        <v>9000000</v>
      </c>
      <c r="E8" s="1067">
        <f>'2. 서울지부'!F23</f>
        <v>-800000</v>
      </c>
      <c r="F8" s="961">
        <f t="shared" ref="F8:F9" si="0">E8/C8*100%</f>
        <v>-8.1632653061224483E-2</v>
      </c>
      <c r="G8" s="1060" t="s">
        <v>685</v>
      </c>
    </row>
    <row r="9" spans="1:8" ht="39" customHeight="1">
      <c r="A9" s="108">
        <v>3</v>
      </c>
      <c r="B9" s="51" t="s">
        <v>51</v>
      </c>
      <c r="C9" s="962">
        <f>'3. 부산지부 '!D51</f>
        <v>47510000</v>
      </c>
      <c r="D9" s="962">
        <f>'3. 부산지부 '!E51</f>
        <v>36700000</v>
      </c>
      <c r="E9" s="1067">
        <f>'3. 부산지부 '!F51</f>
        <v>-10810000</v>
      </c>
      <c r="F9" s="961">
        <f t="shared" si="0"/>
        <v>-0.22753104609555883</v>
      </c>
      <c r="G9" s="1078" t="s">
        <v>686</v>
      </c>
    </row>
    <row r="10" spans="1:8" ht="18" thickBot="1">
      <c r="A10" s="1144" t="s">
        <v>52</v>
      </c>
      <c r="B10" s="1145"/>
      <c r="C10" s="455">
        <f>SUM(C7:C9)</f>
        <v>151693037</v>
      </c>
      <c r="D10" s="455">
        <f>SUM(D7:D9)</f>
        <v>128572336</v>
      </c>
      <c r="E10" s="456">
        <f>D10-C10</f>
        <v>-23120701</v>
      </c>
      <c r="F10" s="457">
        <f t="shared" ref="F10:F16" si="1">E10/C10*100%</f>
        <v>-0.15241768150505156</v>
      </c>
      <c r="G10" s="347"/>
    </row>
    <row r="11" spans="1:8" ht="18" thickBot="1">
      <c r="A11" s="348">
        <v>4</v>
      </c>
      <c r="B11" s="349" t="s">
        <v>53</v>
      </c>
      <c r="C11" s="1061">
        <f>'4. 서울Y 봉천종합사회복지관'!D119</f>
        <v>2238000000</v>
      </c>
      <c r="D11" s="1061">
        <f>'4. 서울Y 봉천종합사회복지관'!E119</f>
        <v>2280000000</v>
      </c>
      <c r="E11" s="1061">
        <f>'4. 서울Y 봉천종합사회복지관'!F119</f>
        <v>42000000</v>
      </c>
      <c r="F11" s="1063">
        <f t="shared" si="1"/>
        <v>1.876675603217158E-2</v>
      </c>
      <c r="G11" s="1062" t="s">
        <v>687</v>
      </c>
    </row>
    <row r="12" spans="1:8" ht="42.6" customHeight="1" thickBot="1">
      <c r="A12" s="348">
        <v>5</v>
      </c>
      <c r="B12" s="350" t="s">
        <v>105</v>
      </c>
      <c r="C12" s="1064">
        <f>'5.강서구지역자활센터(장기요양사업)'!D49</f>
        <v>1100100000</v>
      </c>
      <c r="D12" s="1064">
        <f>'5.강서구지역자활센터(장기요양사업)'!E49</f>
        <v>1103990180</v>
      </c>
      <c r="E12" s="1064">
        <f>D12-C12</f>
        <v>3890180</v>
      </c>
      <c r="F12" s="1065">
        <f t="shared" si="1"/>
        <v>3.536205799472775E-3</v>
      </c>
      <c r="G12" s="1106" t="s">
        <v>688</v>
      </c>
    </row>
    <row r="13" spans="1:8" ht="18" thickBot="1">
      <c r="A13" s="348">
        <v>6</v>
      </c>
      <c r="B13" s="352" t="s">
        <v>54</v>
      </c>
      <c r="C13" s="1064">
        <f>'6.은학의집(총괄)'!D49</f>
        <v>4649226012</v>
      </c>
      <c r="D13" s="1064">
        <f>'6.은학의집(총괄)'!E49</f>
        <v>4250000000</v>
      </c>
      <c r="E13" s="1068">
        <f>D13-C13</f>
        <v>-399226012</v>
      </c>
      <c r="F13" s="1065">
        <f t="shared" si="1"/>
        <v>-8.5869349214163351E-2</v>
      </c>
      <c r="G13" s="351" t="s">
        <v>689</v>
      </c>
    </row>
    <row r="14" spans="1:8" ht="18" thickBot="1">
      <c r="A14" s="348">
        <v>7</v>
      </c>
      <c r="B14" s="349" t="s">
        <v>55</v>
      </c>
      <c r="C14" s="1066">
        <v>391642940</v>
      </c>
      <c r="D14" s="1066">
        <v>385059194</v>
      </c>
      <c r="E14" s="1068">
        <f>D14-C14</f>
        <v>-6583746</v>
      </c>
      <c r="F14" s="1065">
        <f t="shared" si="1"/>
        <v>-1.6810582618953886E-2</v>
      </c>
      <c r="G14" s="1062" t="s">
        <v>690</v>
      </c>
    </row>
    <row r="15" spans="1:8" ht="18" thickBot="1">
      <c r="A15" s="1147" t="s">
        <v>111</v>
      </c>
      <c r="B15" s="1148"/>
      <c r="C15" s="458">
        <f>SUM(C11,C12,C13,C14)</f>
        <v>8378968952</v>
      </c>
      <c r="D15" s="458">
        <f>SUM(D11,D12,D13,D14)</f>
        <v>8019049374</v>
      </c>
      <c r="E15" s="659">
        <f>D15-C15</f>
        <v>-359919578</v>
      </c>
      <c r="F15" s="459">
        <f t="shared" si="1"/>
        <v>-4.2955115368232717E-2</v>
      </c>
      <c r="G15" s="354"/>
    </row>
    <row r="16" spans="1:8" ht="18" thickBot="1">
      <c r="A16" s="1139" t="s">
        <v>110</v>
      </c>
      <c r="B16" s="1140"/>
      <c r="C16" s="460">
        <f>C10+C15</f>
        <v>8530661989</v>
      </c>
      <c r="D16" s="460">
        <f>D10+D15</f>
        <v>8147621710</v>
      </c>
      <c r="E16" s="660">
        <f>D16-C16</f>
        <v>-383040279</v>
      </c>
      <c r="F16" s="461">
        <f t="shared" si="1"/>
        <v>-4.490158905532976E-2</v>
      </c>
      <c r="G16" s="353"/>
    </row>
    <row r="18" spans="3:6">
      <c r="C18" s="50"/>
      <c r="D18" s="50"/>
      <c r="E18" s="50"/>
      <c r="F18" s="50"/>
    </row>
    <row r="19" spans="3:6">
      <c r="F19" s="57"/>
    </row>
  </sheetData>
  <mergeCells count="8">
    <mergeCell ref="A16:B16"/>
    <mergeCell ref="A4:G4"/>
    <mergeCell ref="A1:G1"/>
    <mergeCell ref="A10:B10"/>
    <mergeCell ref="A5:G5"/>
    <mergeCell ref="A15:B15"/>
    <mergeCell ref="A2:G2"/>
    <mergeCell ref="A3:G3"/>
  </mergeCells>
  <phoneticPr fontId="2" type="noConversion"/>
  <pageMargins left="0.7" right="0.7" top="0.75" bottom="0.75" header="0.3" footer="0.3"/>
  <pageSetup paperSize="9" scale="89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2"/>
  <sheetViews>
    <sheetView workbookViewId="0"/>
  </sheetViews>
  <sheetFormatPr defaultRowHeight="16.5"/>
  <sheetData>
    <row r="2" spans="1:8" ht="252">
      <c r="A2" s="862" t="s">
        <v>286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288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>
      <c r="A5" s="864" t="s">
        <v>118</v>
      </c>
      <c r="B5" s="864"/>
      <c r="C5" s="864"/>
      <c r="D5" s="864"/>
      <c r="E5" s="864"/>
      <c r="F5" s="864"/>
      <c r="G5" s="864"/>
      <c r="H5" s="864"/>
    </row>
    <row r="6" spans="1:8" ht="51.75">
      <c r="A6" s="805" t="s">
        <v>29</v>
      </c>
      <c r="B6" s="806"/>
      <c r="C6" s="806"/>
      <c r="D6" s="785" t="s">
        <v>287</v>
      </c>
      <c r="E6" s="785" t="s">
        <v>273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2" t="s">
        <v>150</v>
      </c>
      <c r="B8" s="803" t="s">
        <v>151</v>
      </c>
      <c r="C8" s="311" t="s">
        <v>135</v>
      </c>
      <c r="D8" s="250"/>
      <c r="E8" s="250"/>
      <c r="F8" s="257">
        <f t="shared" ref="F8:F48" si="0">E8-D8</f>
        <v>0</v>
      </c>
      <c r="G8" s="251"/>
      <c r="H8" s="289"/>
    </row>
    <row r="9" spans="1:8" ht="33">
      <c r="A9" s="822"/>
      <c r="B9" s="803"/>
      <c r="C9" s="312" t="s">
        <v>138</v>
      </c>
      <c r="D9" s="245"/>
      <c r="E9" s="245"/>
      <c r="F9" s="257">
        <f t="shared" si="0"/>
        <v>0</v>
      </c>
      <c r="G9" s="248"/>
      <c r="H9" s="290"/>
    </row>
    <row r="10" spans="1:8" ht="33">
      <c r="A10" s="822"/>
      <c r="B10" s="803"/>
      <c r="C10" s="312" t="s">
        <v>139</v>
      </c>
      <c r="D10" s="245"/>
      <c r="E10" s="245"/>
      <c r="F10" s="257">
        <f t="shared" si="0"/>
        <v>0</v>
      </c>
      <c r="G10" s="248"/>
      <c r="H10" s="290"/>
    </row>
    <row r="11" spans="1:8" ht="33">
      <c r="A11" s="822"/>
      <c r="B11" s="803"/>
      <c r="C11" s="312" t="s">
        <v>140</v>
      </c>
      <c r="D11" s="245"/>
      <c r="E11" s="245"/>
      <c r="F11" s="257">
        <f t="shared" si="0"/>
        <v>0</v>
      </c>
      <c r="G11" s="248"/>
      <c r="H11" s="290"/>
    </row>
    <row r="12" spans="1:8" ht="33">
      <c r="A12" s="822"/>
      <c r="B12" s="794"/>
      <c r="C12" s="312" t="s">
        <v>141</v>
      </c>
      <c r="D12" s="245"/>
      <c r="E12" s="245"/>
      <c r="F12" s="257">
        <f t="shared" si="0"/>
        <v>0</v>
      </c>
      <c r="G12" s="248"/>
      <c r="H12" s="290"/>
    </row>
    <row r="13" spans="1:8" ht="17.25">
      <c r="A13" s="823"/>
      <c r="B13" s="827" t="s">
        <v>13</v>
      </c>
      <c r="C13" s="827"/>
      <c r="D13" s="246">
        <f>SUM(D8:D12)</f>
        <v>0</v>
      </c>
      <c r="E13" s="246">
        <f t="shared" ref="E13" si="1">SUM(E8:E12)</f>
        <v>0</v>
      </c>
      <c r="F13" s="258">
        <f t="shared" si="0"/>
        <v>0</v>
      </c>
      <c r="G13" s="249"/>
      <c r="H13" s="291"/>
    </row>
    <row r="14" spans="1:8" ht="49.5">
      <c r="A14" s="840" t="s">
        <v>3</v>
      </c>
      <c r="B14" s="803" t="s">
        <v>3</v>
      </c>
      <c r="C14" s="311" t="s">
        <v>130</v>
      </c>
      <c r="D14" s="250"/>
      <c r="E14" s="250"/>
      <c r="F14" s="257">
        <f t="shared" si="0"/>
        <v>0</v>
      </c>
      <c r="G14" s="251"/>
      <c r="H14" s="292"/>
    </row>
    <row r="15" spans="1:8" ht="49.5">
      <c r="A15" s="840"/>
      <c r="B15" s="803"/>
      <c r="C15" s="312" t="s">
        <v>131</v>
      </c>
      <c r="D15" s="245"/>
      <c r="E15" s="245"/>
      <c r="F15" s="257">
        <f t="shared" si="0"/>
        <v>0</v>
      </c>
      <c r="G15" s="248"/>
      <c r="H15" s="293"/>
    </row>
    <row r="16" spans="1:8" ht="33">
      <c r="A16" s="840"/>
      <c r="B16" s="803"/>
      <c r="C16" s="312" t="s">
        <v>132</v>
      </c>
      <c r="D16" s="245"/>
      <c r="E16" s="245"/>
      <c r="F16" s="257">
        <f t="shared" si="0"/>
        <v>0</v>
      </c>
      <c r="G16" s="248"/>
      <c r="H16" s="293"/>
    </row>
    <row r="17" spans="1:8" ht="33">
      <c r="A17" s="840"/>
      <c r="B17" s="803"/>
      <c r="C17" s="312" t="s">
        <v>133</v>
      </c>
      <c r="D17" s="245"/>
      <c r="E17" s="245"/>
      <c r="F17" s="257">
        <f t="shared" si="0"/>
        <v>0</v>
      </c>
      <c r="G17" s="248"/>
      <c r="H17" s="293"/>
    </row>
    <row r="18" spans="1:8" ht="33">
      <c r="A18" s="840"/>
      <c r="B18" s="803"/>
      <c r="C18" s="311" t="s">
        <v>134</v>
      </c>
      <c r="D18" s="245"/>
      <c r="E18" s="245"/>
      <c r="F18" s="257">
        <f t="shared" si="0"/>
        <v>0</v>
      </c>
      <c r="G18" s="248"/>
      <c r="H18" s="290"/>
    </row>
    <row r="19" spans="1:8" ht="33">
      <c r="A19" s="840"/>
      <c r="B19" s="803"/>
      <c r="C19" s="161" t="s">
        <v>136</v>
      </c>
      <c r="D19" s="245"/>
      <c r="E19" s="245"/>
      <c r="F19" s="257">
        <f t="shared" si="0"/>
        <v>0</v>
      </c>
      <c r="G19" s="248"/>
      <c r="H19" s="290"/>
    </row>
    <row r="20" spans="1:8" ht="33">
      <c r="A20" s="840"/>
      <c r="B20" s="803"/>
      <c r="C20" s="161" t="s">
        <v>137</v>
      </c>
      <c r="D20" s="245"/>
      <c r="E20" s="245"/>
      <c r="F20" s="257">
        <f t="shared" si="0"/>
        <v>0</v>
      </c>
      <c r="G20" s="248"/>
      <c r="H20" s="290"/>
    </row>
    <row r="21" spans="1:8" ht="33">
      <c r="A21" s="840"/>
      <c r="B21" s="794"/>
      <c r="C21" s="161" t="s">
        <v>152</v>
      </c>
      <c r="D21" s="64"/>
      <c r="E21" s="35"/>
      <c r="F21" s="36">
        <f t="shared" si="0"/>
        <v>0</v>
      </c>
      <c r="G21" s="136"/>
      <c r="H21" s="37"/>
    </row>
    <row r="22" spans="1:8">
      <c r="A22" s="853"/>
      <c r="B22" s="841" t="s">
        <v>13</v>
      </c>
      <c r="C22" s="842"/>
      <c r="D22" s="40">
        <f>SUM(D14:D21)</f>
        <v>0</v>
      </c>
      <c r="E22" s="40">
        <f t="shared" ref="E22" si="2">SUM(E14:E21)</f>
        <v>0</v>
      </c>
      <c r="F22" s="138">
        <f t="shared" si="0"/>
        <v>0</v>
      </c>
      <c r="G22" s="139"/>
      <c r="H22" s="41"/>
    </row>
    <row r="23" spans="1:8" ht="33">
      <c r="A23" s="824" t="s">
        <v>146</v>
      </c>
      <c r="B23" s="802" t="s">
        <v>146</v>
      </c>
      <c r="C23" s="162" t="s">
        <v>104</v>
      </c>
      <c r="D23" s="69"/>
      <c r="E23" s="70"/>
      <c r="F23" s="175">
        <f t="shared" si="0"/>
        <v>0</v>
      </c>
      <c r="G23" s="178"/>
      <c r="H23" s="78"/>
    </row>
    <row r="24" spans="1:8" ht="33">
      <c r="A24" s="825"/>
      <c r="B24" s="803"/>
      <c r="C24" s="312" t="s">
        <v>58</v>
      </c>
      <c r="D24" s="44"/>
      <c r="E24" s="65"/>
      <c r="F24" s="176">
        <f t="shared" si="0"/>
        <v>0</v>
      </c>
      <c r="G24" s="179" t="e">
        <f>F24/D24*100%</f>
        <v>#DIV/0!</v>
      </c>
      <c r="H24" s="79"/>
    </row>
    <row r="25" spans="1:8" ht="33">
      <c r="A25" s="825"/>
      <c r="B25" s="803"/>
      <c r="C25" s="312" t="s">
        <v>30</v>
      </c>
      <c r="D25" s="44"/>
      <c r="E25" s="65"/>
      <c r="F25" s="176">
        <f t="shared" si="0"/>
        <v>0</v>
      </c>
      <c r="G25" s="179" t="e">
        <f>F25/D25*100%</f>
        <v>#DIV/0!</v>
      </c>
      <c r="H25" s="79"/>
    </row>
    <row r="26" spans="1:8" ht="33">
      <c r="A26" s="825"/>
      <c r="B26" s="794"/>
      <c r="C26" s="312" t="s">
        <v>59</v>
      </c>
      <c r="D26" s="44"/>
      <c r="E26" s="65"/>
      <c r="F26" s="176">
        <f t="shared" si="0"/>
        <v>0</v>
      </c>
      <c r="G26" s="179" t="e">
        <f>F26/D26*100%</f>
        <v>#DIV/0!</v>
      </c>
      <c r="H26" s="79"/>
    </row>
    <row r="27" spans="1:8">
      <c r="A27" s="826"/>
      <c r="B27" s="819" t="s">
        <v>13</v>
      </c>
      <c r="C27" s="835"/>
      <c r="D27" s="469">
        <f>SUM(D23:D26)</f>
        <v>0</v>
      </c>
      <c r="E27" s="469">
        <f t="shared" ref="E27" si="3">SUM(E23:E26)</f>
        <v>0</v>
      </c>
      <c r="F27" s="565">
        <f t="shared" si="0"/>
        <v>0</v>
      </c>
      <c r="G27" s="576" t="e">
        <f>F27/D27*100</f>
        <v>#DIV/0!</v>
      </c>
      <c r="H27" s="80"/>
    </row>
    <row r="28" spans="1:8" ht="33">
      <c r="A28" s="814" t="s">
        <v>147</v>
      </c>
      <c r="B28" s="794" t="s">
        <v>147</v>
      </c>
      <c r="C28" s="166" t="s">
        <v>6</v>
      </c>
      <c r="D28" s="68"/>
      <c r="E28" s="68"/>
      <c r="F28" s="36">
        <f t="shared" si="0"/>
        <v>0</v>
      </c>
      <c r="G28" s="136" t="e">
        <f>F28/D28*100%</f>
        <v>#DIV/0!</v>
      </c>
      <c r="H28" s="596"/>
    </row>
    <row r="29" spans="1:8" ht="33">
      <c r="A29" s="815"/>
      <c r="B29" s="795"/>
      <c r="C29" s="166" t="s">
        <v>7</v>
      </c>
      <c r="D29" s="64"/>
      <c r="E29" s="36"/>
      <c r="F29" s="36">
        <f t="shared" si="0"/>
        <v>0</v>
      </c>
      <c r="G29" s="136"/>
      <c r="H29" s="37"/>
    </row>
    <row r="30" spans="1:8">
      <c r="A30" s="816"/>
      <c r="B30" s="827" t="s">
        <v>13</v>
      </c>
      <c r="C30" s="827"/>
      <c r="D30" s="489">
        <f>SUM(D28:D29)</f>
        <v>0</v>
      </c>
      <c r="E30" s="542">
        <f t="shared" ref="E30" si="4">SUM(E28:E29)</f>
        <v>0</v>
      </c>
      <c r="F30" s="542">
        <f t="shared" si="0"/>
        <v>0</v>
      </c>
      <c r="G30" s="521" t="e">
        <f>F30/D30*100%</f>
        <v>#DIV/0!</v>
      </c>
      <c r="H30" s="42"/>
    </row>
    <row r="31" spans="1:8" ht="33">
      <c r="A31" s="821" t="s">
        <v>148</v>
      </c>
      <c r="B31" s="802" t="s">
        <v>148</v>
      </c>
      <c r="C31" s="162" t="s">
        <v>142</v>
      </c>
      <c r="D31" s="70"/>
      <c r="E31" s="68"/>
      <c r="F31" s="68">
        <f t="shared" si="0"/>
        <v>0</v>
      </c>
      <c r="G31" s="239"/>
      <c r="H31" s="78"/>
    </row>
    <row r="32" spans="1:8" ht="33">
      <c r="A32" s="822"/>
      <c r="B32" s="794"/>
      <c r="C32" s="312" t="s">
        <v>143</v>
      </c>
      <c r="D32" s="65"/>
      <c r="E32" s="65"/>
      <c r="F32" s="65">
        <f t="shared" si="0"/>
        <v>0</v>
      </c>
      <c r="G32" s="235"/>
      <c r="H32" s="82"/>
    </row>
    <row r="33" spans="1:8">
      <c r="A33" s="823"/>
      <c r="B33" s="313"/>
      <c r="C33" s="313" t="s">
        <v>13</v>
      </c>
      <c r="D33" s="72">
        <f>SUM(D31:D32)</f>
        <v>0</v>
      </c>
      <c r="E33" s="72">
        <f t="shared" ref="E33" si="5">SUM(E31:E32)</f>
        <v>0</v>
      </c>
      <c r="F33" s="40">
        <f t="shared" si="0"/>
        <v>0</v>
      </c>
      <c r="G33" s="247"/>
      <c r="H33" s="80"/>
    </row>
    <row r="34" spans="1:8" ht="33">
      <c r="A34" s="318"/>
      <c r="B34" s="803" t="s">
        <v>4</v>
      </c>
      <c r="C34" s="311" t="s">
        <v>164</v>
      </c>
      <c r="D34" s="68"/>
      <c r="E34" s="68"/>
      <c r="F34" s="40">
        <f t="shared" si="0"/>
        <v>0</v>
      </c>
      <c r="G34" s="247"/>
      <c r="H34" s="254"/>
    </row>
    <row r="35" spans="1:8" ht="49.5">
      <c r="A35" s="797" t="s">
        <v>4</v>
      </c>
      <c r="B35" s="794"/>
      <c r="C35" s="161" t="s">
        <v>165</v>
      </c>
      <c r="D35" s="65"/>
      <c r="E35" s="44"/>
      <c r="F35" s="65">
        <f t="shared" si="0"/>
        <v>0</v>
      </c>
      <c r="G35" s="235"/>
      <c r="H35" s="82"/>
    </row>
    <row r="36" spans="1:8">
      <c r="A36" s="798"/>
      <c r="B36" s="837" t="s">
        <v>13</v>
      </c>
      <c r="C36" s="838"/>
      <c r="D36" s="255">
        <f>SUM(D34:D35)</f>
        <v>0</v>
      </c>
      <c r="E36" s="255">
        <f t="shared" ref="E36" si="6">SUM(E34:E35)</f>
        <v>0</v>
      </c>
      <c r="F36" s="173">
        <f t="shared" si="0"/>
        <v>0</v>
      </c>
      <c r="G36" s="181"/>
      <c r="H36" s="42"/>
    </row>
    <row r="37" spans="1:8" ht="33">
      <c r="A37" s="796" t="s">
        <v>153</v>
      </c>
      <c r="B37" s="802" t="s">
        <v>153</v>
      </c>
      <c r="C37" s="164" t="s">
        <v>9</v>
      </c>
      <c r="D37" s="67"/>
      <c r="E37" s="43"/>
      <c r="F37" s="36">
        <f t="shared" si="0"/>
        <v>0</v>
      </c>
      <c r="G37" s="136" t="e">
        <f>F37/D37*100%</f>
        <v>#DIV/0!</v>
      </c>
      <c r="H37" s="73"/>
    </row>
    <row r="38" spans="1:8" ht="49.5">
      <c r="A38" s="797"/>
      <c r="B38" s="794"/>
      <c r="C38" s="562" t="s">
        <v>156</v>
      </c>
      <c r="D38" s="74"/>
      <c r="E38" s="138"/>
      <c r="F38" s="36">
        <f t="shared" si="0"/>
        <v>0</v>
      </c>
      <c r="G38" s="139" t="e">
        <f>F38/D38*100%</f>
        <v>#DIV/0!</v>
      </c>
      <c r="H38" s="253"/>
    </row>
    <row r="39" spans="1:8">
      <c r="A39" s="798"/>
      <c r="B39" s="829" t="s">
        <v>13</v>
      </c>
      <c r="C39" s="830"/>
      <c r="D39" s="469">
        <f>SUM(D37:D38)</f>
        <v>0</v>
      </c>
      <c r="E39" s="469">
        <f t="shared" ref="E39" si="7">SUM(E37:E38)</f>
        <v>0</v>
      </c>
      <c r="F39" s="470">
        <f t="shared" si="0"/>
        <v>0</v>
      </c>
      <c r="G39" s="579" t="e">
        <f>F39/D39*100</f>
        <v>#DIV/0!</v>
      </c>
      <c r="H39" s="294"/>
    </row>
    <row r="40" spans="1:8" ht="33">
      <c r="A40" s="867" t="s">
        <v>154</v>
      </c>
      <c r="B40" s="794" t="s">
        <v>154</v>
      </c>
      <c r="C40" s="556" t="s">
        <v>254</v>
      </c>
      <c r="D40" s="68"/>
      <c r="E40" s="238"/>
      <c r="F40" s="36">
        <f t="shared" si="0"/>
        <v>0</v>
      </c>
      <c r="G40" s="239"/>
      <c r="H40" s="254"/>
    </row>
    <row r="41" spans="1:8" ht="33">
      <c r="A41" s="867"/>
      <c r="B41" s="794"/>
      <c r="C41" s="556" t="s">
        <v>155</v>
      </c>
      <c r="D41" s="65"/>
      <c r="E41" s="44"/>
      <c r="F41" s="36">
        <f t="shared" si="0"/>
        <v>0</v>
      </c>
      <c r="G41" s="235" t="e">
        <f>F41/D41*100%</f>
        <v>#DIV/0!</v>
      </c>
      <c r="H41" s="254"/>
    </row>
    <row r="42" spans="1:8" ht="33">
      <c r="A42" s="850"/>
      <c r="B42" s="795"/>
      <c r="C42" s="312" t="s">
        <v>157</v>
      </c>
      <c r="D42" s="65"/>
      <c r="E42" s="44"/>
      <c r="F42" s="36">
        <f t="shared" si="0"/>
        <v>0</v>
      </c>
      <c r="G42" s="235"/>
      <c r="H42" s="82"/>
    </row>
    <row r="43" spans="1:8" ht="33">
      <c r="A43" s="850"/>
      <c r="B43" s="795"/>
      <c r="C43" s="312" t="s">
        <v>10</v>
      </c>
      <c r="D43" s="65"/>
      <c r="E43" s="44"/>
      <c r="F43" s="36">
        <f t="shared" si="0"/>
        <v>0</v>
      </c>
      <c r="G43" s="235"/>
      <c r="H43" s="82"/>
    </row>
    <row r="44" spans="1:8">
      <c r="A44" s="868"/>
      <c r="B44" s="831" t="s">
        <v>13</v>
      </c>
      <c r="C44" s="831"/>
      <c r="D44" s="567">
        <f>SUM(D40:D43)</f>
        <v>0</v>
      </c>
      <c r="E44" s="567">
        <f t="shared" ref="E44" si="8">SUM(E40:E43)</f>
        <v>0</v>
      </c>
      <c r="F44" s="568">
        <f t="shared" si="0"/>
        <v>0</v>
      </c>
      <c r="G44" s="578" t="e">
        <f>F44/D44*100</f>
        <v>#DIV/0!</v>
      </c>
      <c r="H44" s="82"/>
    </row>
    <row r="45" spans="1:8" ht="66">
      <c r="A45" s="815" t="s">
        <v>158</v>
      </c>
      <c r="B45" s="795" t="s">
        <v>159</v>
      </c>
      <c r="C45" s="312" t="s">
        <v>160</v>
      </c>
      <c r="D45" s="65"/>
      <c r="E45" s="44"/>
      <c r="F45" s="36">
        <f t="shared" si="0"/>
        <v>0</v>
      </c>
      <c r="G45" s="235"/>
      <c r="H45" s="254"/>
    </row>
    <row r="46" spans="1:8" ht="49.5">
      <c r="A46" s="815"/>
      <c r="B46" s="795"/>
      <c r="C46" s="312" t="s">
        <v>161</v>
      </c>
      <c r="D46" s="65"/>
      <c r="E46" s="44"/>
      <c r="F46" s="36">
        <f t="shared" si="0"/>
        <v>0</v>
      </c>
      <c r="G46" s="235"/>
      <c r="H46" s="82"/>
    </row>
    <row r="47" spans="1:8">
      <c r="A47" s="852"/>
      <c r="B47" s="831" t="s">
        <v>13</v>
      </c>
      <c r="C47" s="831"/>
      <c r="D47" s="137">
        <f>SUM(D45:D46)</f>
        <v>0</v>
      </c>
      <c r="E47" s="137">
        <f t="shared" ref="E47" si="9">SUM(E45:E46)</f>
        <v>0</v>
      </c>
      <c r="F47" s="138">
        <f t="shared" si="0"/>
        <v>0</v>
      </c>
      <c r="G47" s="139"/>
      <c r="H47" s="140"/>
    </row>
    <row r="48" spans="1:8">
      <c r="A48" s="832" t="s">
        <v>40</v>
      </c>
      <c r="B48" s="833"/>
      <c r="C48" s="834"/>
      <c r="D48" s="295">
        <f>SUM(D22,D27,D30,D36,D39,D44,D47)</f>
        <v>0</v>
      </c>
      <c r="E48" s="295">
        <f t="shared" ref="E48" si="10">SUM(E22,E27,E30,E36,E39,E44,E47)</f>
        <v>0</v>
      </c>
      <c r="F48" s="295">
        <f t="shared" si="0"/>
        <v>0</v>
      </c>
      <c r="G48" s="473" t="e">
        <f>F48/D48*100%</f>
        <v>#DIV/0!</v>
      </c>
      <c r="H48" s="77"/>
    </row>
    <row r="49" spans="1:8">
      <c r="A49" s="860" t="s">
        <v>61</v>
      </c>
      <c r="B49" s="828"/>
      <c r="C49" s="828"/>
      <c r="D49" s="828"/>
      <c r="E49" s="828"/>
      <c r="F49" s="828"/>
      <c r="G49" s="828"/>
      <c r="H49" s="861"/>
    </row>
    <row r="50" spans="1:8" ht="51.75">
      <c r="A50" s="805" t="s">
        <v>29</v>
      </c>
      <c r="B50" s="806"/>
      <c r="C50" s="806"/>
      <c r="D50" s="785" t="s">
        <v>272</v>
      </c>
      <c r="E50" s="785" t="s">
        <v>271</v>
      </c>
      <c r="F50" s="785" t="s">
        <v>56</v>
      </c>
      <c r="G50" s="787" t="s">
        <v>46</v>
      </c>
      <c r="H50" s="789" t="s">
        <v>57</v>
      </c>
    </row>
    <row r="51" spans="1:8" ht="17.25">
      <c r="A51" s="83" t="s">
        <v>0</v>
      </c>
      <c r="B51" s="141" t="s">
        <v>1</v>
      </c>
      <c r="C51" s="141" t="s">
        <v>2</v>
      </c>
      <c r="D51" s="786"/>
      <c r="E51" s="786"/>
      <c r="F51" s="786"/>
      <c r="G51" s="788"/>
      <c r="H51" s="790"/>
    </row>
    <row r="52" spans="1:8">
      <c r="A52" s="314" t="s">
        <v>166</v>
      </c>
      <c r="B52" s="812" t="s">
        <v>167</v>
      </c>
      <c r="C52" s="486" t="s">
        <v>17</v>
      </c>
      <c r="D52" s="43"/>
      <c r="E52" s="43"/>
      <c r="F52" s="170">
        <f t="shared" ref="F52:F83" si="11">E52-D52</f>
        <v>0</v>
      </c>
      <c r="G52" s="414" t="e">
        <f>F52/D52*100%</f>
        <v>#DIV/0!</v>
      </c>
      <c r="H52" s="493"/>
    </row>
    <row r="53" spans="1:8">
      <c r="A53" s="320"/>
      <c r="B53" s="795"/>
      <c r="C53" s="165" t="s">
        <v>32</v>
      </c>
      <c r="D53" s="35"/>
      <c r="E53" s="35"/>
      <c r="F53" s="36">
        <f t="shared" si="11"/>
        <v>0</v>
      </c>
      <c r="G53" s="136" t="e">
        <f>F53/D53*100%</f>
        <v>#DIV/0!</v>
      </c>
      <c r="H53" s="37"/>
    </row>
    <row r="54" spans="1:8">
      <c r="A54" s="320"/>
      <c r="B54" s="795"/>
      <c r="C54" s="165" t="s">
        <v>162</v>
      </c>
      <c r="D54" s="36"/>
      <c r="E54" s="35"/>
      <c r="F54" s="36">
        <f t="shared" si="11"/>
        <v>0</v>
      </c>
      <c r="G54" s="136"/>
      <c r="H54" s="37"/>
    </row>
    <row r="55" spans="1:8" ht="49.5">
      <c r="A55" s="320"/>
      <c r="B55" s="795"/>
      <c r="C55" s="165" t="s">
        <v>80</v>
      </c>
      <c r="D55" s="35"/>
      <c r="E55" s="35"/>
      <c r="F55" s="36">
        <f t="shared" si="11"/>
        <v>0</v>
      </c>
      <c r="G55" s="136" t="e">
        <f>F55/D55*100%</f>
        <v>#DIV/0!</v>
      </c>
      <c r="H55" s="37"/>
    </row>
    <row r="56" spans="1:8" ht="33">
      <c r="A56" s="320"/>
      <c r="B56" s="795"/>
      <c r="C56" s="165" t="s">
        <v>33</v>
      </c>
      <c r="D56" s="35"/>
      <c r="E56" s="35"/>
      <c r="F56" s="36">
        <f t="shared" si="11"/>
        <v>0</v>
      </c>
      <c r="G56" s="136" t="e">
        <f>F56/D56*100%</f>
        <v>#DIV/0!</v>
      </c>
      <c r="H56" s="37"/>
    </row>
    <row r="57" spans="1:8" ht="33">
      <c r="A57" s="320"/>
      <c r="B57" s="795"/>
      <c r="C57" s="165" t="s">
        <v>18</v>
      </c>
      <c r="D57" s="35"/>
      <c r="E57" s="35"/>
      <c r="F57" s="36">
        <f t="shared" si="11"/>
        <v>0</v>
      </c>
      <c r="G57" s="136" t="e">
        <f>F57/D57*100%</f>
        <v>#DIV/0!</v>
      </c>
      <c r="H57" s="37"/>
    </row>
    <row r="58" spans="1:8">
      <c r="A58" s="320"/>
      <c r="B58" s="813"/>
      <c r="C58" s="488" t="s">
        <v>231</v>
      </c>
      <c r="D58" s="489">
        <f>SUM(D52:D57)</f>
        <v>0</v>
      </c>
      <c r="E58" s="489">
        <f t="shared" ref="E58" si="12">SUM(E52:E57)</f>
        <v>0</v>
      </c>
      <c r="F58" s="470">
        <f t="shared" si="11"/>
        <v>0</v>
      </c>
      <c r="G58" s="490" t="e">
        <f>F58/D58*100</f>
        <v>#DIV/0!</v>
      </c>
      <c r="H58" s="41"/>
    </row>
    <row r="59" spans="1:8" ht="33">
      <c r="A59" s="320"/>
      <c r="B59" s="812" t="s">
        <v>86</v>
      </c>
      <c r="C59" s="164" t="s">
        <v>19</v>
      </c>
      <c r="D59" s="491"/>
      <c r="E59" s="43"/>
      <c r="F59" s="170">
        <f t="shared" si="11"/>
        <v>0</v>
      </c>
      <c r="G59" s="414" t="e">
        <f>F59/D59*100%</f>
        <v>#DIV/0!</v>
      </c>
      <c r="H59" s="493"/>
    </row>
    <row r="60" spans="1:8" ht="33">
      <c r="A60" s="320"/>
      <c r="B60" s="795"/>
      <c r="C60" s="236" t="s">
        <v>163</v>
      </c>
      <c r="D60" s="35"/>
      <c r="E60" s="35"/>
      <c r="F60" s="36">
        <f t="shared" si="11"/>
        <v>0</v>
      </c>
      <c r="G60" s="136" t="e">
        <f>F60/D60*100%</f>
        <v>#DIV/0!</v>
      </c>
      <c r="H60" s="37"/>
    </row>
    <row r="61" spans="1:8">
      <c r="A61" s="320"/>
      <c r="B61" s="795"/>
      <c r="C61" s="165" t="s">
        <v>20</v>
      </c>
      <c r="D61" s="35"/>
      <c r="E61" s="35"/>
      <c r="F61" s="36">
        <f t="shared" si="11"/>
        <v>0</v>
      </c>
      <c r="G61" s="136" t="e">
        <f>F61/D61*100%</f>
        <v>#DIV/0!</v>
      </c>
      <c r="H61" s="37"/>
    </row>
    <row r="62" spans="1:8">
      <c r="A62" s="320"/>
      <c r="B62" s="813"/>
      <c r="C62" s="528" t="s">
        <v>232</v>
      </c>
      <c r="D62" s="489">
        <f>SUM(D59:D61)</f>
        <v>0</v>
      </c>
      <c r="E62" s="489">
        <f t="shared" ref="E62" si="13">SUM(E59:E61)</f>
        <v>0</v>
      </c>
      <c r="F62" s="470">
        <f t="shared" si="11"/>
        <v>0</v>
      </c>
      <c r="G62" s="490" t="e">
        <f>F62/D62*100</f>
        <v>#DIV/0!</v>
      </c>
      <c r="H62" s="41"/>
    </row>
    <row r="63" spans="1:8">
      <c r="A63" s="320"/>
      <c r="B63" s="812" t="s">
        <v>119</v>
      </c>
      <c r="C63" s="486" t="s">
        <v>21</v>
      </c>
      <c r="D63" s="719"/>
      <c r="E63" s="491"/>
      <c r="F63" s="170">
        <f t="shared" si="11"/>
        <v>0</v>
      </c>
      <c r="G63" s="414" t="e">
        <f>F63/D63*100%</f>
        <v>#DIV/0!</v>
      </c>
      <c r="H63" s="493"/>
    </row>
    <row r="64" spans="1:8" ht="33">
      <c r="A64" s="320"/>
      <c r="B64" s="795"/>
      <c r="C64" s="165" t="s">
        <v>34</v>
      </c>
      <c r="D64" s="720"/>
      <c r="E64" s="76"/>
      <c r="F64" s="36">
        <f t="shared" si="11"/>
        <v>0</v>
      </c>
      <c r="G64" s="136" t="e">
        <f>F64/D64*100%</f>
        <v>#DIV/0!</v>
      </c>
      <c r="H64" s="37"/>
    </row>
    <row r="65" spans="1:8">
      <c r="A65" s="320"/>
      <c r="B65" s="795"/>
      <c r="C65" s="165" t="s">
        <v>23</v>
      </c>
      <c r="D65" s="720"/>
      <c r="E65" s="76"/>
      <c r="F65" s="36">
        <f t="shared" si="11"/>
        <v>0</v>
      </c>
      <c r="G65" s="136" t="e">
        <f>F65/D65*100%</f>
        <v>#DIV/0!</v>
      </c>
      <c r="H65" s="37"/>
    </row>
    <row r="66" spans="1:8" ht="33">
      <c r="A66" s="320"/>
      <c r="B66" s="795"/>
      <c r="C66" s="165" t="s">
        <v>24</v>
      </c>
      <c r="D66" s="720"/>
      <c r="E66" s="76"/>
      <c r="F66" s="36">
        <f t="shared" si="11"/>
        <v>0</v>
      </c>
      <c r="G66" s="136" t="e">
        <f>F66/D66*100%</f>
        <v>#DIV/0!</v>
      </c>
      <c r="H66" s="37"/>
    </row>
    <row r="67" spans="1:8">
      <c r="A67" s="315"/>
      <c r="B67" s="795"/>
      <c r="C67" s="165" t="s">
        <v>35</v>
      </c>
      <c r="D67" s="721"/>
      <c r="E67" s="171"/>
      <c r="F67" s="138">
        <f t="shared" si="11"/>
        <v>0</v>
      </c>
      <c r="G67" s="139" t="e">
        <f>F67/D67*100%</f>
        <v>#DIV/0!</v>
      </c>
      <c r="H67" s="75"/>
    </row>
    <row r="68" spans="1:8">
      <c r="A68" s="315"/>
      <c r="B68" s="795"/>
      <c r="C68" s="562" t="s">
        <v>82</v>
      </c>
      <c r="D68" s="44"/>
      <c r="E68" s="717"/>
      <c r="F68" s="65">
        <f t="shared" si="11"/>
        <v>0</v>
      </c>
      <c r="G68" s="235"/>
      <c r="H68" s="82"/>
    </row>
    <row r="69" spans="1:8" ht="33">
      <c r="A69" s="315"/>
      <c r="B69" s="795"/>
      <c r="C69" s="562" t="s">
        <v>36</v>
      </c>
      <c r="D69" s="44"/>
      <c r="E69" s="717"/>
      <c r="F69" s="65">
        <f t="shared" si="11"/>
        <v>0</v>
      </c>
      <c r="G69" s="235"/>
      <c r="H69" s="82"/>
    </row>
    <row r="70" spans="1:8">
      <c r="A70" s="315"/>
      <c r="B70" s="813"/>
      <c r="C70" s="494" t="s">
        <v>233</v>
      </c>
      <c r="D70" s="566">
        <f>SUM(D63:D69)</f>
        <v>0</v>
      </c>
      <c r="E70" s="714">
        <f t="shared" ref="E70" si="14">SUM(E63:E69)</f>
        <v>0</v>
      </c>
      <c r="F70" s="470">
        <f t="shared" si="11"/>
        <v>0</v>
      </c>
      <c r="G70" s="490" t="e">
        <f>F70/D70*100%</f>
        <v>#DIV/0!</v>
      </c>
      <c r="H70" s="42"/>
    </row>
    <row r="71" spans="1:8">
      <c r="A71" s="316" t="s">
        <v>113</v>
      </c>
      <c r="B71" s="855" t="s">
        <v>13</v>
      </c>
      <c r="C71" s="856"/>
      <c r="D71" s="739">
        <f>SUM(D58,D62,D70)</f>
        <v>0</v>
      </c>
      <c r="E71" s="718">
        <f t="shared" ref="E71" si="15">SUM(E58,E62,E70)</f>
        <v>0</v>
      </c>
      <c r="F71" s="470">
        <f t="shared" si="11"/>
        <v>0</v>
      </c>
      <c r="G71" s="582" t="e">
        <f>F71/D71*100%</f>
        <v>#DIV/0!</v>
      </c>
      <c r="H71" s="41"/>
    </row>
    <row r="72" spans="1:8" ht="33">
      <c r="A72" s="814" t="s">
        <v>168</v>
      </c>
      <c r="B72" s="794" t="s">
        <v>41</v>
      </c>
      <c r="C72" s="166" t="s">
        <v>11</v>
      </c>
      <c r="D72" s="69"/>
      <c r="E72" s="491"/>
      <c r="F72" s="532">
        <f t="shared" si="11"/>
        <v>0</v>
      </c>
      <c r="G72" s="583" t="e">
        <f>F72/D72*100</f>
        <v>#DIV/0!</v>
      </c>
      <c r="H72" s="37"/>
    </row>
    <row r="73" spans="1:8">
      <c r="A73" s="814"/>
      <c r="B73" s="794"/>
      <c r="C73" s="436" t="s">
        <v>245</v>
      </c>
      <c r="D73" s="241"/>
      <c r="E73" s="497"/>
      <c r="F73" s="36">
        <f t="shared" si="11"/>
        <v>0</v>
      </c>
      <c r="G73" s="182"/>
      <c r="H73" s="37"/>
    </row>
    <row r="74" spans="1:8" ht="33">
      <c r="A74" s="815"/>
      <c r="B74" s="795"/>
      <c r="C74" s="161" t="s">
        <v>37</v>
      </c>
      <c r="D74" s="44"/>
      <c r="E74" s="76"/>
      <c r="F74" s="36">
        <f t="shared" si="11"/>
        <v>0</v>
      </c>
      <c r="G74" s="182"/>
      <c r="H74" s="37"/>
    </row>
    <row r="75" spans="1:8">
      <c r="A75" s="816"/>
      <c r="B75" s="857" t="s">
        <v>13</v>
      </c>
      <c r="C75" s="858"/>
      <c r="D75" s="469">
        <f>SUM(D72:D74)</f>
        <v>0</v>
      </c>
      <c r="E75" s="731">
        <f t="shared" ref="E75" si="16">SUM(E72:E74)</f>
        <v>0</v>
      </c>
      <c r="F75" s="470">
        <f t="shared" si="11"/>
        <v>0</v>
      </c>
      <c r="G75" s="526" t="e">
        <f>F75/D75*100</f>
        <v>#DIV/0!</v>
      </c>
      <c r="H75" s="42"/>
    </row>
    <row r="76" spans="1:8">
      <c r="A76" s="796" t="s">
        <v>199</v>
      </c>
      <c r="B76" s="799" t="s">
        <v>119</v>
      </c>
      <c r="C76" s="534" t="s">
        <v>120</v>
      </c>
      <c r="D76" s="69"/>
      <c r="E76" s="743"/>
      <c r="F76" s="70">
        <f t="shared" si="11"/>
        <v>0</v>
      </c>
      <c r="G76" s="416"/>
      <c r="H76" s="78"/>
    </row>
    <row r="77" spans="1:8">
      <c r="A77" s="797"/>
      <c r="B77" s="800"/>
      <c r="C77" s="560" t="s">
        <v>121</v>
      </c>
      <c r="D77" s="238"/>
      <c r="E77" s="732"/>
      <c r="F77" s="65">
        <f t="shared" si="11"/>
        <v>0</v>
      </c>
      <c r="G77" s="235"/>
      <c r="H77" s="254"/>
    </row>
    <row r="78" spans="1:8">
      <c r="A78" s="797"/>
      <c r="B78" s="800"/>
      <c r="C78" s="560" t="s">
        <v>172</v>
      </c>
      <c r="D78" s="238"/>
      <c r="E78" s="732"/>
      <c r="F78" s="65">
        <f t="shared" si="11"/>
        <v>0</v>
      </c>
      <c r="G78" s="235"/>
      <c r="H78" s="254"/>
    </row>
    <row r="79" spans="1:8">
      <c r="A79" s="797"/>
      <c r="B79" s="800"/>
      <c r="C79" s="244" t="s">
        <v>122</v>
      </c>
      <c r="D79" s="44"/>
      <c r="E79" s="717"/>
      <c r="F79" s="65">
        <f t="shared" si="11"/>
        <v>0</v>
      </c>
      <c r="G79" s="235"/>
      <c r="H79" s="82"/>
    </row>
    <row r="80" spans="1:8">
      <c r="A80" s="797"/>
      <c r="B80" s="800"/>
      <c r="C80" s="244" t="s">
        <v>173</v>
      </c>
      <c r="D80" s="44"/>
      <c r="E80" s="717"/>
      <c r="F80" s="65">
        <f t="shared" si="11"/>
        <v>0</v>
      </c>
      <c r="G80" s="235"/>
      <c r="H80" s="82"/>
    </row>
    <row r="81" spans="1:8">
      <c r="A81" s="797"/>
      <c r="B81" s="859"/>
      <c r="C81" s="243" t="s">
        <v>234</v>
      </c>
      <c r="D81" s="65">
        <f>SUM(D76:D80)</f>
        <v>0</v>
      </c>
      <c r="E81" s="65">
        <f t="shared" ref="E81" si="17">SUM(E76:E80)</f>
        <v>0</v>
      </c>
      <c r="F81" s="65">
        <f t="shared" si="11"/>
        <v>0</v>
      </c>
      <c r="G81" s="235"/>
      <c r="H81" s="82"/>
    </row>
    <row r="82" spans="1:8" ht="33">
      <c r="A82" s="797"/>
      <c r="B82" s="869" t="s">
        <v>174</v>
      </c>
      <c r="C82" s="562" t="s">
        <v>149</v>
      </c>
      <c r="D82" s="44"/>
      <c r="E82" s="44"/>
      <c r="F82" s="65">
        <f t="shared" si="11"/>
        <v>0</v>
      </c>
      <c r="G82" s="235"/>
      <c r="H82" s="82"/>
    </row>
    <row r="83" spans="1:8" ht="33">
      <c r="A83" s="797"/>
      <c r="B83" s="803"/>
      <c r="C83" s="562" t="s">
        <v>169</v>
      </c>
      <c r="D83" s="44"/>
      <c r="E83" s="44"/>
      <c r="F83" s="65">
        <f t="shared" si="11"/>
        <v>0</v>
      </c>
      <c r="G83" s="235"/>
      <c r="H83" s="82"/>
    </row>
    <row r="84" spans="1:8" ht="33">
      <c r="A84" s="797"/>
      <c r="B84" s="803"/>
      <c r="C84" s="562" t="s">
        <v>170</v>
      </c>
      <c r="D84" s="44"/>
      <c r="E84" s="44"/>
      <c r="F84" s="65">
        <f t="shared" ref="F84:F112" si="18">E84-D84</f>
        <v>0</v>
      </c>
      <c r="G84" s="235"/>
      <c r="H84" s="82"/>
    </row>
    <row r="85" spans="1:8" ht="33">
      <c r="A85" s="797"/>
      <c r="B85" s="803"/>
      <c r="C85" s="562" t="s">
        <v>128</v>
      </c>
      <c r="D85" s="44"/>
      <c r="E85" s="44"/>
      <c r="F85" s="65">
        <f t="shared" si="18"/>
        <v>0</v>
      </c>
      <c r="G85" s="235"/>
      <c r="H85" s="82"/>
    </row>
    <row r="86" spans="1:8" ht="49.5">
      <c r="A86" s="797"/>
      <c r="B86" s="803"/>
      <c r="C86" s="562" t="s">
        <v>125</v>
      </c>
      <c r="D86" s="44"/>
      <c r="E86" s="44"/>
      <c r="F86" s="65">
        <f t="shared" si="18"/>
        <v>0</v>
      </c>
      <c r="G86" s="235"/>
      <c r="H86" s="82"/>
    </row>
    <row r="87" spans="1:8" ht="49.5">
      <c r="A87" s="797"/>
      <c r="B87" s="803"/>
      <c r="C87" s="562" t="s">
        <v>129</v>
      </c>
      <c r="D87" s="44"/>
      <c r="E87" s="44"/>
      <c r="F87" s="65">
        <f t="shared" si="18"/>
        <v>0</v>
      </c>
      <c r="G87" s="235"/>
      <c r="H87" s="82"/>
    </row>
    <row r="88" spans="1:8" ht="49.5">
      <c r="A88" s="797"/>
      <c r="B88" s="803"/>
      <c r="C88" s="562" t="s">
        <v>126</v>
      </c>
      <c r="D88" s="44"/>
      <c r="E88" s="44"/>
      <c r="F88" s="65">
        <f t="shared" si="18"/>
        <v>0</v>
      </c>
      <c r="G88" s="235"/>
      <c r="H88" s="82"/>
    </row>
    <row r="89" spans="1:8" ht="49.5">
      <c r="A89" s="797"/>
      <c r="B89" s="803"/>
      <c r="C89" s="562" t="s">
        <v>127</v>
      </c>
      <c r="D89" s="44"/>
      <c r="E89" s="44"/>
      <c r="F89" s="65">
        <f t="shared" si="18"/>
        <v>0</v>
      </c>
      <c r="G89" s="235"/>
      <c r="H89" s="82"/>
    </row>
    <row r="90" spans="1:8" ht="33">
      <c r="A90" s="797"/>
      <c r="B90" s="803"/>
      <c r="C90" s="562" t="s">
        <v>124</v>
      </c>
      <c r="D90" s="44"/>
      <c r="E90" s="44"/>
      <c r="F90" s="65">
        <f t="shared" si="18"/>
        <v>0</v>
      </c>
      <c r="G90" s="235"/>
      <c r="H90" s="82"/>
    </row>
    <row r="91" spans="1:8" ht="33">
      <c r="A91" s="797"/>
      <c r="B91" s="803"/>
      <c r="C91" s="562" t="s">
        <v>123</v>
      </c>
      <c r="D91" s="44"/>
      <c r="E91" s="44"/>
      <c r="F91" s="65">
        <f t="shared" si="18"/>
        <v>0</v>
      </c>
      <c r="G91" s="235"/>
      <c r="H91" s="82"/>
    </row>
    <row r="92" spans="1:8" ht="33">
      <c r="A92" s="797"/>
      <c r="B92" s="803"/>
      <c r="C92" s="562" t="s">
        <v>171</v>
      </c>
      <c r="D92" s="44"/>
      <c r="E92" s="44"/>
      <c r="F92" s="65">
        <f t="shared" si="18"/>
        <v>0</v>
      </c>
      <c r="G92" s="235"/>
      <c r="H92" s="82"/>
    </row>
    <row r="93" spans="1:8" ht="33">
      <c r="A93" s="797"/>
      <c r="B93" s="803"/>
      <c r="C93" s="562" t="s">
        <v>188</v>
      </c>
      <c r="D93" s="44"/>
      <c r="E93" s="44"/>
      <c r="F93" s="65">
        <f t="shared" si="18"/>
        <v>0</v>
      </c>
      <c r="G93" s="235"/>
      <c r="H93" s="82"/>
    </row>
    <row r="94" spans="1:8" ht="33">
      <c r="A94" s="797"/>
      <c r="B94" s="803"/>
      <c r="C94" s="562" t="s">
        <v>189</v>
      </c>
      <c r="D94" s="44"/>
      <c r="E94" s="44"/>
      <c r="F94" s="65">
        <f t="shared" si="18"/>
        <v>0</v>
      </c>
      <c r="G94" s="235"/>
      <c r="H94" s="82"/>
    </row>
    <row r="95" spans="1:8" ht="49.5">
      <c r="A95" s="797"/>
      <c r="B95" s="803"/>
      <c r="C95" s="562" t="s">
        <v>190</v>
      </c>
      <c r="D95" s="44"/>
      <c r="E95" s="44"/>
      <c r="F95" s="65">
        <f t="shared" si="18"/>
        <v>0</v>
      </c>
      <c r="G95" s="235" t="e">
        <f>F95/D95*100%</f>
        <v>#DIV/0!</v>
      </c>
      <c r="H95" s="597"/>
    </row>
    <row r="96" spans="1:8" ht="33">
      <c r="A96" s="797"/>
      <c r="B96" s="803"/>
      <c r="C96" s="562" t="s">
        <v>191</v>
      </c>
      <c r="D96" s="44"/>
      <c r="E96" s="44"/>
      <c r="F96" s="65">
        <f t="shared" si="18"/>
        <v>0</v>
      </c>
      <c r="G96" s="235"/>
      <c r="H96" s="82"/>
    </row>
    <row r="97" spans="1:8" ht="33">
      <c r="A97" s="797"/>
      <c r="B97" s="803"/>
      <c r="C97" s="562" t="s">
        <v>192</v>
      </c>
      <c r="D97" s="44"/>
      <c r="E97" s="44"/>
      <c r="F97" s="65">
        <f t="shared" si="18"/>
        <v>0</v>
      </c>
      <c r="G97" s="235"/>
      <c r="H97" s="82"/>
    </row>
    <row r="98" spans="1:8" ht="33">
      <c r="A98" s="797"/>
      <c r="B98" s="803"/>
      <c r="C98" s="562" t="s">
        <v>193</v>
      </c>
      <c r="D98" s="44"/>
      <c r="E98" s="44"/>
      <c r="F98" s="65">
        <f t="shared" si="18"/>
        <v>0</v>
      </c>
      <c r="G98" s="235"/>
      <c r="H98" s="82"/>
    </row>
    <row r="99" spans="1:8" ht="33">
      <c r="A99" s="797"/>
      <c r="B99" s="803"/>
      <c r="C99" s="562" t="s">
        <v>194</v>
      </c>
      <c r="D99" s="44"/>
      <c r="E99" s="44"/>
      <c r="F99" s="65">
        <f t="shared" si="18"/>
        <v>0</v>
      </c>
      <c r="G99" s="235"/>
      <c r="H99" s="82"/>
    </row>
    <row r="100" spans="1:8" ht="33">
      <c r="A100" s="797"/>
      <c r="B100" s="803"/>
      <c r="C100" s="562" t="s">
        <v>183</v>
      </c>
      <c r="D100" s="44"/>
      <c r="E100" s="44"/>
      <c r="F100" s="65">
        <f t="shared" si="18"/>
        <v>0</v>
      </c>
      <c r="G100" s="235"/>
      <c r="H100" s="82"/>
    </row>
    <row r="101" spans="1:8" ht="49.5">
      <c r="A101" s="797"/>
      <c r="B101" s="803"/>
      <c r="C101" s="562" t="s">
        <v>184</v>
      </c>
      <c r="D101" s="44"/>
      <c r="E101" s="44"/>
      <c r="F101" s="65">
        <f t="shared" si="18"/>
        <v>0</v>
      </c>
      <c r="G101" s="235"/>
      <c r="H101" s="82"/>
    </row>
    <row r="102" spans="1:8" ht="33">
      <c r="A102" s="797"/>
      <c r="B102" s="803"/>
      <c r="C102" s="562" t="s">
        <v>185</v>
      </c>
      <c r="D102" s="44"/>
      <c r="E102" s="44"/>
      <c r="F102" s="65">
        <f t="shared" si="18"/>
        <v>0</v>
      </c>
      <c r="G102" s="235"/>
      <c r="H102" s="82"/>
    </row>
    <row r="103" spans="1:8" ht="33">
      <c r="A103" s="797"/>
      <c r="B103" s="803"/>
      <c r="C103" s="562" t="s">
        <v>186</v>
      </c>
      <c r="D103" s="44"/>
      <c r="E103" s="44"/>
      <c r="F103" s="65">
        <f t="shared" si="18"/>
        <v>0</v>
      </c>
      <c r="G103" s="235"/>
      <c r="H103" s="82"/>
    </row>
    <row r="104" spans="1:8">
      <c r="A104" s="797"/>
      <c r="B104" s="804"/>
      <c r="C104" s="435" t="s">
        <v>235</v>
      </c>
      <c r="D104" s="469">
        <f>SUM(D82:D103)</f>
        <v>0</v>
      </c>
      <c r="E104" s="469">
        <f>SUM(E82:E103)</f>
        <v>0</v>
      </c>
      <c r="F104" s="469">
        <f t="shared" si="18"/>
        <v>0</v>
      </c>
      <c r="G104" s="579" t="e">
        <f>F104/D104*100%</f>
        <v>#DIV/0!</v>
      </c>
      <c r="H104" s="80"/>
    </row>
    <row r="105" spans="1:8">
      <c r="A105" s="798"/>
      <c r="B105" s="870" t="s">
        <v>13</v>
      </c>
      <c r="C105" s="870"/>
      <c r="D105" s="524">
        <f>SUM(D81,D104)</f>
        <v>0</v>
      </c>
      <c r="E105" s="727">
        <f>SUM(E81,E104)</f>
        <v>0</v>
      </c>
      <c r="F105" s="470">
        <f t="shared" si="18"/>
        <v>0</v>
      </c>
      <c r="G105" s="584" t="e">
        <f>F105/D105*100%</f>
        <v>#DIV/0!</v>
      </c>
      <c r="H105" s="522"/>
    </row>
    <row r="106" spans="1:8">
      <c r="A106" s="797" t="s">
        <v>5</v>
      </c>
      <c r="B106" s="317" t="s">
        <v>204</v>
      </c>
      <c r="C106" s="319" t="s">
        <v>8</v>
      </c>
      <c r="D106" s="728"/>
      <c r="E106" s="76"/>
      <c r="F106" s="36">
        <f t="shared" si="18"/>
        <v>0</v>
      </c>
      <c r="G106" s="182"/>
      <c r="H106" s="37"/>
    </row>
    <row r="107" spans="1:8">
      <c r="A107" s="798"/>
      <c r="B107" s="873" t="s">
        <v>13</v>
      </c>
      <c r="C107" s="874"/>
      <c r="D107" s="72">
        <f>D106</f>
        <v>0</v>
      </c>
      <c r="E107" s="723">
        <f t="shared" ref="E107" si="19">E106</f>
        <v>0</v>
      </c>
      <c r="F107" s="173">
        <f t="shared" si="18"/>
        <v>0</v>
      </c>
      <c r="G107" s="181"/>
      <c r="H107" s="42"/>
    </row>
    <row r="108" spans="1:8" ht="33">
      <c r="A108" s="793" t="s">
        <v>205</v>
      </c>
      <c r="B108" s="794" t="s">
        <v>175</v>
      </c>
      <c r="C108" s="311" t="s">
        <v>60</v>
      </c>
      <c r="D108" s="729"/>
      <c r="E108" s="231"/>
      <c r="F108" s="172">
        <f t="shared" si="18"/>
        <v>0</v>
      </c>
      <c r="G108" s="136" t="e">
        <f>F108/D108*100%</f>
        <v>#DIV/0!</v>
      </c>
      <c r="H108" s="39"/>
    </row>
    <row r="109" spans="1:8">
      <c r="A109" s="793"/>
      <c r="B109" s="795"/>
      <c r="C109" s="312" t="s">
        <v>38</v>
      </c>
      <c r="D109" s="715"/>
      <c r="E109" s="76"/>
      <c r="F109" s="36">
        <f t="shared" si="18"/>
        <v>0</v>
      </c>
      <c r="G109" s="136" t="e">
        <f>F109/D109*100%</f>
        <v>#DIV/0!</v>
      </c>
      <c r="H109" s="37"/>
    </row>
    <row r="110" spans="1:8">
      <c r="A110" s="854"/>
      <c r="B110" s="871" t="s">
        <v>13</v>
      </c>
      <c r="C110" s="872"/>
      <c r="D110" s="716">
        <f>SUM(D108:D109)</f>
        <v>0</v>
      </c>
      <c r="E110" s="714">
        <f t="shared" ref="E110" si="20">SUM(E108:E109)</f>
        <v>0</v>
      </c>
      <c r="F110" s="536">
        <f t="shared" si="18"/>
        <v>0</v>
      </c>
      <c r="G110" s="582" t="e">
        <f>F110/D110*100</f>
        <v>#DIV/0!</v>
      </c>
      <c r="H110" s="42"/>
    </row>
    <row r="111" spans="1:8" ht="33">
      <c r="A111" s="167" t="s">
        <v>42</v>
      </c>
      <c r="B111" s="168" t="s">
        <v>42</v>
      </c>
      <c r="C111" s="237" t="s">
        <v>63</v>
      </c>
      <c r="D111" s="592"/>
      <c r="E111" s="232"/>
      <c r="F111" s="138">
        <f t="shared" si="18"/>
        <v>0</v>
      </c>
      <c r="G111" s="183"/>
      <c r="H111" s="143"/>
    </row>
    <row r="112" spans="1:8">
      <c r="A112" s="832" t="s">
        <v>40</v>
      </c>
      <c r="B112" s="833"/>
      <c r="C112" s="834"/>
      <c r="D112" s="295">
        <f>SUM(D71,D75,D105,D107,D110,D111)</f>
        <v>0</v>
      </c>
      <c r="E112" s="295">
        <f>SUM(E71,E75,E105,E107,E110,E111)</f>
        <v>0</v>
      </c>
      <c r="F112" s="295">
        <f t="shared" si="18"/>
        <v>0</v>
      </c>
      <c r="G112" s="473" t="e">
        <f>F112/D112*100%</f>
        <v>#DIV/0!</v>
      </c>
      <c r="H112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2"/>
  <sheetViews>
    <sheetView workbookViewId="0"/>
  </sheetViews>
  <sheetFormatPr defaultRowHeight="16.5"/>
  <sheetData>
    <row r="2" spans="1:8" ht="283.5">
      <c r="A2" s="862" t="s">
        <v>289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290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>
      <c r="A5" s="864" t="s">
        <v>182</v>
      </c>
      <c r="B5" s="864"/>
      <c r="C5" s="864"/>
      <c r="D5" s="864"/>
      <c r="E5" s="864"/>
      <c r="F5" s="864"/>
      <c r="G5" s="864"/>
      <c r="H5" s="864"/>
    </row>
    <row r="6" spans="1:8" ht="51.75">
      <c r="A6" s="805" t="s">
        <v>29</v>
      </c>
      <c r="B6" s="806"/>
      <c r="C6" s="806"/>
      <c r="D6" s="785" t="s">
        <v>274</v>
      </c>
      <c r="E6" s="785" t="s">
        <v>284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2" t="s">
        <v>150</v>
      </c>
      <c r="B8" s="803" t="s">
        <v>151</v>
      </c>
      <c r="C8" s="311" t="s">
        <v>135</v>
      </c>
      <c r="D8" s="250"/>
      <c r="E8" s="250"/>
      <c r="F8" s="257">
        <f t="shared" ref="F8:F48" si="0">E8-D8</f>
        <v>0</v>
      </c>
      <c r="G8" s="251"/>
      <c r="H8" s="289"/>
    </row>
    <row r="9" spans="1:8" ht="33">
      <c r="A9" s="822"/>
      <c r="B9" s="803"/>
      <c r="C9" s="312" t="s">
        <v>138</v>
      </c>
      <c r="D9" s="245"/>
      <c r="E9" s="245"/>
      <c r="F9" s="257">
        <f t="shared" si="0"/>
        <v>0</v>
      </c>
      <c r="G9" s="248"/>
      <c r="H9" s="290"/>
    </row>
    <row r="10" spans="1:8" ht="33">
      <c r="A10" s="822"/>
      <c r="B10" s="803"/>
      <c r="C10" s="312" t="s">
        <v>139</v>
      </c>
      <c r="D10" s="245"/>
      <c r="E10" s="245"/>
      <c r="F10" s="257">
        <f t="shared" si="0"/>
        <v>0</v>
      </c>
      <c r="G10" s="248"/>
      <c r="H10" s="290"/>
    </row>
    <row r="11" spans="1:8" ht="33">
      <c r="A11" s="822"/>
      <c r="B11" s="803"/>
      <c r="C11" s="312" t="s">
        <v>140</v>
      </c>
      <c r="D11" s="245"/>
      <c r="E11" s="245"/>
      <c r="F11" s="257">
        <f t="shared" si="0"/>
        <v>0</v>
      </c>
      <c r="G11" s="248"/>
      <c r="H11" s="290"/>
    </row>
    <row r="12" spans="1:8" ht="33">
      <c r="A12" s="822"/>
      <c r="B12" s="794"/>
      <c r="C12" s="312" t="s">
        <v>141</v>
      </c>
      <c r="D12" s="245"/>
      <c r="E12" s="245"/>
      <c r="F12" s="257">
        <f t="shared" si="0"/>
        <v>0</v>
      </c>
      <c r="G12" s="248"/>
      <c r="H12" s="290"/>
    </row>
    <row r="13" spans="1:8" ht="17.25">
      <c r="A13" s="823"/>
      <c r="B13" s="827" t="s">
        <v>13</v>
      </c>
      <c r="C13" s="827"/>
      <c r="D13" s="246">
        <f>SUM(D8:D12)</f>
        <v>0</v>
      </c>
      <c r="E13" s="246">
        <f t="shared" ref="E13" si="1">SUM(E8:E12)</f>
        <v>0</v>
      </c>
      <c r="F13" s="258">
        <f t="shared" si="0"/>
        <v>0</v>
      </c>
      <c r="G13" s="249"/>
      <c r="H13" s="291"/>
    </row>
    <row r="14" spans="1:8" ht="49.5">
      <c r="A14" s="840" t="s">
        <v>3</v>
      </c>
      <c r="B14" s="803" t="s">
        <v>3</v>
      </c>
      <c r="C14" s="311" t="s">
        <v>130</v>
      </c>
      <c r="D14" s="250"/>
      <c r="E14" s="250"/>
      <c r="F14" s="257">
        <f t="shared" si="0"/>
        <v>0</v>
      </c>
      <c r="G14" s="251"/>
      <c r="H14" s="292"/>
    </row>
    <row r="15" spans="1:8" ht="49.5">
      <c r="A15" s="840"/>
      <c r="B15" s="803"/>
      <c r="C15" s="312" t="s">
        <v>131</v>
      </c>
      <c r="D15" s="245"/>
      <c r="E15" s="245"/>
      <c r="F15" s="257">
        <f t="shared" si="0"/>
        <v>0</v>
      </c>
      <c r="G15" s="248"/>
      <c r="H15" s="293"/>
    </row>
    <row r="16" spans="1:8" ht="33">
      <c r="A16" s="840"/>
      <c r="B16" s="803"/>
      <c r="C16" s="312" t="s">
        <v>132</v>
      </c>
      <c r="D16" s="245"/>
      <c r="E16" s="245"/>
      <c r="F16" s="257">
        <f t="shared" si="0"/>
        <v>0</v>
      </c>
      <c r="G16" s="248"/>
      <c r="H16" s="293"/>
    </row>
    <row r="17" spans="1:8" ht="33">
      <c r="A17" s="840"/>
      <c r="B17" s="803"/>
      <c r="C17" s="312" t="s">
        <v>133</v>
      </c>
      <c r="D17" s="245"/>
      <c r="E17" s="245"/>
      <c r="F17" s="257">
        <f t="shared" si="0"/>
        <v>0</v>
      </c>
      <c r="G17" s="248"/>
      <c r="H17" s="293"/>
    </row>
    <row r="18" spans="1:8" ht="33">
      <c r="A18" s="840"/>
      <c r="B18" s="803"/>
      <c r="C18" s="311" t="s">
        <v>134</v>
      </c>
      <c r="D18" s="245"/>
      <c r="E18" s="245"/>
      <c r="F18" s="257">
        <f t="shared" si="0"/>
        <v>0</v>
      </c>
      <c r="G18" s="248"/>
      <c r="H18" s="290"/>
    </row>
    <row r="19" spans="1:8" ht="33">
      <c r="A19" s="840"/>
      <c r="B19" s="803"/>
      <c r="C19" s="161" t="s">
        <v>136</v>
      </c>
      <c r="D19" s="245"/>
      <c r="E19" s="245"/>
      <c r="F19" s="257">
        <f t="shared" si="0"/>
        <v>0</v>
      </c>
      <c r="G19" s="248"/>
      <c r="H19" s="290"/>
    </row>
    <row r="20" spans="1:8" ht="33">
      <c r="A20" s="840"/>
      <c r="B20" s="803"/>
      <c r="C20" s="161" t="s">
        <v>137</v>
      </c>
      <c r="D20" s="245"/>
      <c r="E20" s="245"/>
      <c r="F20" s="257">
        <f t="shared" si="0"/>
        <v>0</v>
      </c>
      <c r="G20" s="248"/>
      <c r="H20" s="290"/>
    </row>
    <row r="21" spans="1:8" ht="33">
      <c r="A21" s="840"/>
      <c r="B21" s="794"/>
      <c r="C21" s="161" t="s">
        <v>152</v>
      </c>
      <c r="D21" s="64"/>
      <c r="E21" s="35"/>
      <c r="F21" s="36">
        <f t="shared" si="0"/>
        <v>0</v>
      </c>
      <c r="G21" s="136" t="e">
        <f>F21/D21*100</f>
        <v>#DIV/0!</v>
      </c>
      <c r="H21" s="37"/>
    </row>
    <row r="22" spans="1:8">
      <c r="A22" s="853"/>
      <c r="B22" s="841" t="s">
        <v>13</v>
      </c>
      <c r="C22" s="842"/>
      <c r="D22" s="470">
        <f>SUM(D14:D21)</f>
        <v>0</v>
      </c>
      <c r="E22" s="470">
        <f t="shared" ref="E22" si="2">SUM(E14:E21)</f>
        <v>0</v>
      </c>
      <c r="F22" s="564">
        <f t="shared" si="0"/>
        <v>0</v>
      </c>
      <c r="G22" s="582" t="e">
        <f>F22/D22*100</f>
        <v>#DIV/0!</v>
      </c>
      <c r="H22" s="41"/>
    </row>
    <row r="23" spans="1:8" ht="33">
      <c r="A23" s="824" t="s">
        <v>146</v>
      </c>
      <c r="B23" s="802" t="s">
        <v>146</v>
      </c>
      <c r="C23" s="162" t="s">
        <v>104</v>
      </c>
      <c r="D23" s="69"/>
      <c r="E23" s="70"/>
      <c r="F23" s="175">
        <f t="shared" si="0"/>
        <v>0</v>
      </c>
      <c r="G23" s="178"/>
      <c r="H23" s="78"/>
    </row>
    <row r="24" spans="1:8" ht="33">
      <c r="A24" s="825"/>
      <c r="B24" s="803"/>
      <c r="C24" s="312" t="s">
        <v>58</v>
      </c>
      <c r="D24" s="44"/>
      <c r="E24" s="65"/>
      <c r="F24" s="176">
        <f t="shared" si="0"/>
        <v>0</v>
      </c>
      <c r="G24" s="179"/>
      <c r="H24" s="79"/>
    </row>
    <row r="25" spans="1:8" ht="33">
      <c r="A25" s="825"/>
      <c r="B25" s="803"/>
      <c r="C25" s="312" t="s">
        <v>30</v>
      </c>
      <c r="D25" s="44"/>
      <c r="E25" s="65"/>
      <c r="F25" s="176">
        <f t="shared" si="0"/>
        <v>0</v>
      </c>
      <c r="G25" s="179"/>
      <c r="H25" s="79"/>
    </row>
    <row r="26" spans="1:8" ht="33">
      <c r="A26" s="825"/>
      <c r="B26" s="794"/>
      <c r="C26" s="312" t="s">
        <v>59</v>
      </c>
      <c r="D26" s="44"/>
      <c r="E26" s="65"/>
      <c r="F26" s="176">
        <f t="shared" si="0"/>
        <v>0</v>
      </c>
      <c r="G26" s="179"/>
      <c r="H26" s="79"/>
    </row>
    <row r="27" spans="1:8">
      <c r="A27" s="826"/>
      <c r="B27" s="819" t="s">
        <v>13</v>
      </c>
      <c r="C27" s="835"/>
      <c r="D27" s="72">
        <f>SUM(D23:D26)</f>
        <v>0</v>
      </c>
      <c r="E27" s="72">
        <f t="shared" ref="E27" si="3">SUM(E23:E26)</f>
        <v>0</v>
      </c>
      <c r="F27" s="177">
        <f t="shared" si="0"/>
        <v>0</v>
      </c>
      <c r="G27" s="180"/>
      <c r="H27" s="80"/>
    </row>
    <row r="28" spans="1:8" ht="33">
      <c r="A28" s="814" t="s">
        <v>147</v>
      </c>
      <c r="B28" s="794" t="s">
        <v>147</v>
      </c>
      <c r="C28" s="166" t="s">
        <v>6</v>
      </c>
      <c r="D28" s="68"/>
      <c r="E28" s="68"/>
      <c r="F28" s="36">
        <f t="shared" si="0"/>
        <v>0</v>
      </c>
      <c r="G28" s="136"/>
      <c r="H28" s="81"/>
    </row>
    <row r="29" spans="1:8" ht="33">
      <c r="A29" s="815"/>
      <c r="B29" s="795"/>
      <c r="C29" s="166" t="s">
        <v>7</v>
      </c>
      <c r="D29" s="64"/>
      <c r="E29" s="36"/>
      <c r="F29" s="36">
        <f t="shared" si="0"/>
        <v>0</v>
      </c>
      <c r="G29" s="136"/>
      <c r="H29" s="37"/>
    </row>
    <row r="30" spans="1:8">
      <c r="A30" s="816"/>
      <c r="B30" s="827" t="s">
        <v>13</v>
      </c>
      <c r="C30" s="827"/>
      <c r="D30" s="66">
        <f>SUM(D28:D29)</f>
        <v>0</v>
      </c>
      <c r="E30" s="288">
        <f t="shared" ref="E30" si="4">SUM(E28:E29)</f>
        <v>0</v>
      </c>
      <c r="F30" s="288">
        <f t="shared" si="0"/>
        <v>0</v>
      </c>
      <c r="G30" s="252"/>
      <c r="H30" s="42"/>
    </row>
    <row r="31" spans="1:8" ht="33">
      <c r="A31" s="821" t="s">
        <v>148</v>
      </c>
      <c r="B31" s="802" t="s">
        <v>148</v>
      </c>
      <c r="C31" s="162" t="s">
        <v>142</v>
      </c>
      <c r="D31" s="70"/>
      <c r="E31" s="68"/>
      <c r="F31" s="68">
        <f t="shared" si="0"/>
        <v>0</v>
      </c>
      <c r="G31" s="239"/>
      <c r="H31" s="78"/>
    </row>
    <row r="32" spans="1:8" ht="33">
      <c r="A32" s="822"/>
      <c r="B32" s="794"/>
      <c r="C32" s="312" t="s">
        <v>143</v>
      </c>
      <c r="D32" s="65"/>
      <c r="E32" s="65"/>
      <c r="F32" s="65">
        <f t="shared" si="0"/>
        <v>0</v>
      </c>
      <c r="G32" s="235"/>
      <c r="H32" s="82"/>
    </row>
    <row r="33" spans="1:8">
      <c r="A33" s="823"/>
      <c r="B33" s="313"/>
      <c r="C33" s="313" t="s">
        <v>13</v>
      </c>
      <c r="D33" s="72">
        <f>SUM(D31:D32)</f>
        <v>0</v>
      </c>
      <c r="E33" s="72">
        <f t="shared" ref="E33" si="5">SUM(E31:E32)</f>
        <v>0</v>
      </c>
      <c r="F33" s="40">
        <f t="shared" si="0"/>
        <v>0</v>
      </c>
      <c r="G33" s="247"/>
      <c r="H33" s="80"/>
    </row>
    <row r="34" spans="1:8" ht="33">
      <c r="A34" s="318"/>
      <c r="B34" s="803" t="s">
        <v>4</v>
      </c>
      <c r="C34" s="311" t="s">
        <v>164</v>
      </c>
      <c r="D34" s="68"/>
      <c r="E34" s="68"/>
      <c r="F34" s="411">
        <f t="shared" si="0"/>
        <v>0</v>
      </c>
      <c r="G34" s="577"/>
      <c r="H34" s="254"/>
    </row>
    <row r="35" spans="1:8" ht="49.5">
      <c r="A35" s="797" t="s">
        <v>4</v>
      </c>
      <c r="B35" s="794"/>
      <c r="C35" s="161" t="s">
        <v>165</v>
      </c>
      <c r="D35" s="65"/>
      <c r="E35" s="44"/>
      <c r="F35" s="68">
        <f t="shared" si="0"/>
        <v>0</v>
      </c>
      <c r="G35" s="239"/>
      <c r="H35" s="82"/>
    </row>
    <row r="36" spans="1:8">
      <c r="A36" s="798"/>
      <c r="B36" s="837" t="s">
        <v>13</v>
      </c>
      <c r="C36" s="838"/>
      <c r="D36" s="255">
        <f>SUM(D34:D35)</f>
        <v>0</v>
      </c>
      <c r="E36" s="255">
        <f t="shared" ref="E36" si="6">SUM(E34:E35)</f>
        <v>0</v>
      </c>
      <c r="F36" s="173">
        <f t="shared" si="0"/>
        <v>0</v>
      </c>
      <c r="G36" s="181"/>
      <c r="H36" s="42"/>
    </row>
    <row r="37" spans="1:8" ht="33">
      <c r="A37" s="796" t="s">
        <v>153</v>
      </c>
      <c r="B37" s="802" t="s">
        <v>153</v>
      </c>
      <c r="C37" s="164" t="s">
        <v>9</v>
      </c>
      <c r="D37" s="67"/>
      <c r="E37" s="43"/>
      <c r="F37" s="36">
        <f t="shared" si="0"/>
        <v>0</v>
      </c>
      <c r="G37" s="136" t="e">
        <f>F37/D37*100%</f>
        <v>#DIV/0!</v>
      </c>
      <c r="H37" s="73"/>
    </row>
    <row r="38" spans="1:8" ht="49.5">
      <c r="A38" s="797"/>
      <c r="B38" s="794"/>
      <c r="C38" s="562" t="s">
        <v>156</v>
      </c>
      <c r="D38" s="74"/>
      <c r="E38" s="138"/>
      <c r="F38" s="36">
        <f t="shared" si="0"/>
        <v>0</v>
      </c>
      <c r="G38" s="139"/>
      <c r="H38" s="253"/>
    </row>
    <row r="39" spans="1:8">
      <c r="A39" s="798"/>
      <c r="B39" s="829" t="s">
        <v>13</v>
      </c>
      <c r="C39" s="830"/>
      <c r="D39" s="72">
        <f>SUM(D37:D38)</f>
        <v>0</v>
      </c>
      <c r="E39" s="72">
        <f t="shared" ref="E39" si="7">SUM(E37:E38)</f>
        <v>0</v>
      </c>
      <c r="F39" s="40">
        <f t="shared" si="0"/>
        <v>0</v>
      </c>
      <c r="G39" s="422" t="e">
        <f>F39/D39*100%</f>
        <v>#DIV/0!</v>
      </c>
      <c r="H39" s="80"/>
    </row>
    <row r="40" spans="1:8" ht="33">
      <c r="A40" s="849" t="s">
        <v>154</v>
      </c>
      <c r="B40" s="812" t="s">
        <v>154</v>
      </c>
      <c r="C40" s="555" t="s">
        <v>250</v>
      </c>
      <c r="D40" s="70"/>
      <c r="E40" s="69"/>
      <c r="F40" s="170">
        <f t="shared" si="0"/>
        <v>0</v>
      </c>
      <c r="G40" s="416"/>
      <c r="H40" s="78"/>
    </row>
    <row r="41" spans="1:8" ht="33">
      <c r="A41" s="850"/>
      <c r="B41" s="795"/>
      <c r="C41" s="557" t="s">
        <v>155</v>
      </c>
      <c r="D41" s="65"/>
      <c r="E41" s="44"/>
      <c r="F41" s="36">
        <f t="shared" si="0"/>
        <v>0</v>
      </c>
      <c r="G41" s="235" t="e">
        <f>F41/D41*100%</f>
        <v>#DIV/0!</v>
      </c>
      <c r="H41" s="82"/>
    </row>
    <row r="42" spans="1:8" ht="33">
      <c r="A42" s="850"/>
      <c r="B42" s="795"/>
      <c r="C42" s="557" t="s">
        <v>157</v>
      </c>
      <c r="D42" s="65"/>
      <c r="E42" s="44"/>
      <c r="F42" s="36">
        <f t="shared" si="0"/>
        <v>0</v>
      </c>
      <c r="G42" s="235"/>
      <c r="H42" s="82"/>
    </row>
    <row r="43" spans="1:8" ht="33">
      <c r="A43" s="850"/>
      <c r="B43" s="795"/>
      <c r="C43" s="557" t="s">
        <v>10</v>
      </c>
      <c r="D43" s="65"/>
      <c r="E43" s="44"/>
      <c r="F43" s="36">
        <f t="shared" si="0"/>
        <v>0</v>
      </c>
      <c r="G43" s="235"/>
      <c r="H43" s="82"/>
    </row>
    <row r="44" spans="1:8">
      <c r="A44" s="851"/>
      <c r="B44" s="827" t="s">
        <v>13</v>
      </c>
      <c r="C44" s="827"/>
      <c r="D44" s="469">
        <f>SUM(D40:D43)</f>
        <v>0</v>
      </c>
      <c r="E44" s="469">
        <f t="shared" ref="E44" si="8">SUM(E40:E43)</f>
        <v>0</v>
      </c>
      <c r="F44" s="470">
        <f t="shared" si="0"/>
        <v>0</v>
      </c>
      <c r="G44" s="579" t="e">
        <f>F44/D44*100%</f>
        <v>#DIV/0!</v>
      </c>
      <c r="H44" s="80"/>
    </row>
    <row r="45" spans="1:8" ht="66">
      <c r="A45" s="814" t="s">
        <v>158</v>
      </c>
      <c r="B45" s="812" t="s">
        <v>159</v>
      </c>
      <c r="C45" s="555" t="s">
        <v>160</v>
      </c>
      <c r="D45" s="70"/>
      <c r="E45" s="69"/>
      <c r="F45" s="170">
        <f t="shared" si="0"/>
        <v>0</v>
      </c>
      <c r="G45" s="416"/>
      <c r="H45" s="78"/>
    </row>
    <row r="46" spans="1:8" ht="49.5">
      <c r="A46" s="815"/>
      <c r="B46" s="813"/>
      <c r="C46" s="559" t="s">
        <v>161</v>
      </c>
      <c r="D46" s="72"/>
      <c r="E46" s="71"/>
      <c r="F46" s="40">
        <f t="shared" si="0"/>
        <v>0</v>
      </c>
      <c r="G46" s="422"/>
      <c r="H46" s="80"/>
    </row>
    <row r="47" spans="1:8">
      <c r="A47" s="852"/>
      <c r="B47" s="875" t="s">
        <v>13</v>
      </c>
      <c r="C47" s="875"/>
      <c r="D47" s="418">
        <f>SUM(D45:D46)</f>
        <v>0</v>
      </c>
      <c r="E47" s="418">
        <f t="shared" ref="E47" si="9">SUM(E45:E46)</f>
        <v>0</v>
      </c>
      <c r="F47" s="138">
        <f t="shared" si="0"/>
        <v>0</v>
      </c>
      <c r="G47" s="239"/>
      <c r="H47" s="143"/>
    </row>
    <row r="48" spans="1:8">
      <c r="A48" s="832" t="s">
        <v>40</v>
      </c>
      <c r="B48" s="833"/>
      <c r="C48" s="834"/>
      <c r="D48" s="295">
        <f>SUM(D22,D27,D30,D36,D39,D44,D47)</f>
        <v>0</v>
      </c>
      <c r="E48" s="295">
        <f t="shared" ref="E48" si="10">SUM(E22,E27,E30,E36,E39,E44,E47)</f>
        <v>0</v>
      </c>
      <c r="F48" s="295">
        <f t="shared" si="0"/>
        <v>0</v>
      </c>
      <c r="G48" s="473" t="e">
        <f>F48/D48*100%</f>
        <v>#DIV/0!</v>
      </c>
      <c r="H48" s="77"/>
    </row>
    <row r="49" spans="1:8">
      <c r="A49" s="860" t="s">
        <v>61</v>
      </c>
      <c r="B49" s="828"/>
      <c r="C49" s="828"/>
      <c r="D49" s="828"/>
      <c r="E49" s="828"/>
      <c r="F49" s="828"/>
      <c r="G49" s="828"/>
      <c r="H49" s="861"/>
    </row>
    <row r="50" spans="1:8" ht="51.75">
      <c r="A50" s="805" t="s">
        <v>29</v>
      </c>
      <c r="B50" s="806"/>
      <c r="C50" s="806"/>
      <c r="D50" s="785" t="s">
        <v>274</v>
      </c>
      <c r="E50" s="785" t="s">
        <v>291</v>
      </c>
      <c r="F50" s="785" t="s">
        <v>56</v>
      </c>
      <c r="G50" s="787" t="s">
        <v>46</v>
      </c>
      <c r="H50" s="789" t="s">
        <v>57</v>
      </c>
    </row>
    <row r="51" spans="1:8" ht="17.25">
      <c r="A51" s="83" t="s">
        <v>0</v>
      </c>
      <c r="B51" s="141" t="s">
        <v>1</v>
      </c>
      <c r="C51" s="141" t="s">
        <v>2</v>
      </c>
      <c r="D51" s="786"/>
      <c r="E51" s="786"/>
      <c r="F51" s="786"/>
      <c r="G51" s="788"/>
      <c r="H51" s="790"/>
    </row>
    <row r="52" spans="1:8">
      <c r="A52" s="174" t="s">
        <v>166</v>
      </c>
      <c r="B52" s="812" t="s">
        <v>167</v>
      </c>
      <c r="C52" s="486" t="s">
        <v>17</v>
      </c>
      <c r="D52" s="43"/>
      <c r="E52" s="43"/>
      <c r="F52" s="170">
        <f t="shared" ref="F52:F83" si="11">E52-D52</f>
        <v>0</v>
      </c>
      <c r="G52" s="414" t="e">
        <f>F52/D52*100%</f>
        <v>#DIV/0!</v>
      </c>
      <c r="H52" s="493"/>
    </row>
    <row r="53" spans="1:8">
      <c r="A53" s="63"/>
      <c r="B53" s="795"/>
      <c r="C53" s="165" t="s">
        <v>32</v>
      </c>
      <c r="D53" s="35"/>
      <c r="E53" s="35"/>
      <c r="F53" s="36">
        <f t="shared" si="11"/>
        <v>0</v>
      </c>
      <c r="G53" s="136" t="e">
        <f>F53/D53*100%</f>
        <v>#DIV/0!</v>
      </c>
      <c r="H53" s="37"/>
    </row>
    <row r="54" spans="1:8">
      <c r="A54" s="63"/>
      <c r="B54" s="795"/>
      <c r="C54" s="165" t="s">
        <v>162</v>
      </c>
      <c r="D54" s="36"/>
      <c r="E54" s="35"/>
      <c r="F54" s="36">
        <f t="shared" si="11"/>
        <v>0</v>
      </c>
      <c r="G54" s="136"/>
      <c r="H54" s="37"/>
    </row>
    <row r="55" spans="1:8" ht="49.5">
      <c r="A55" s="63"/>
      <c r="B55" s="795"/>
      <c r="C55" s="165" t="s">
        <v>80</v>
      </c>
      <c r="D55" s="35"/>
      <c r="E55" s="35"/>
      <c r="F55" s="36">
        <f t="shared" si="11"/>
        <v>0</v>
      </c>
      <c r="G55" s="136" t="e">
        <f>F55/D55*100%</f>
        <v>#DIV/0!</v>
      </c>
      <c r="H55" s="37"/>
    </row>
    <row r="56" spans="1:8" ht="33">
      <c r="A56" s="63"/>
      <c r="B56" s="795"/>
      <c r="C56" s="165" t="s">
        <v>33</v>
      </c>
      <c r="D56" s="35"/>
      <c r="E56" s="35"/>
      <c r="F56" s="36">
        <f t="shared" si="11"/>
        <v>0</v>
      </c>
      <c r="G56" s="136" t="e">
        <f>F56/D56*100%</f>
        <v>#DIV/0!</v>
      </c>
      <c r="H56" s="37"/>
    </row>
    <row r="57" spans="1:8" ht="33">
      <c r="A57" s="63"/>
      <c r="B57" s="795"/>
      <c r="C57" s="165" t="s">
        <v>18</v>
      </c>
      <c r="D57" s="35"/>
      <c r="E57" s="35"/>
      <c r="F57" s="36">
        <f t="shared" si="11"/>
        <v>0</v>
      </c>
      <c r="G57" s="136"/>
      <c r="H57" s="37"/>
    </row>
    <row r="58" spans="1:8">
      <c r="A58" s="63"/>
      <c r="B58" s="813"/>
      <c r="C58" s="488" t="s">
        <v>231</v>
      </c>
      <c r="D58" s="489">
        <f>SUM(D52:D57)</f>
        <v>0</v>
      </c>
      <c r="E58" s="489">
        <f t="shared" ref="E58" si="12">SUM(E52:E57)</f>
        <v>0</v>
      </c>
      <c r="F58" s="470">
        <f t="shared" si="11"/>
        <v>0</v>
      </c>
      <c r="G58" s="490" t="e">
        <f>F58/D58*100%</f>
        <v>#DIV/0!</v>
      </c>
      <c r="H58" s="41"/>
    </row>
    <row r="59" spans="1:8" ht="33">
      <c r="A59" s="63"/>
      <c r="B59" s="812" t="s">
        <v>86</v>
      </c>
      <c r="C59" s="164" t="s">
        <v>19</v>
      </c>
      <c r="D59" s="737"/>
      <c r="E59" s="491"/>
      <c r="F59" s="170">
        <f t="shared" si="11"/>
        <v>0</v>
      </c>
      <c r="G59" s="414"/>
      <c r="H59" s="493"/>
    </row>
    <row r="60" spans="1:8" ht="33">
      <c r="A60" s="63"/>
      <c r="B60" s="795"/>
      <c r="C60" s="236" t="s">
        <v>163</v>
      </c>
      <c r="D60" s="720"/>
      <c r="E60" s="76"/>
      <c r="F60" s="36">
        <f t="shared" si="11"/>
        <v>0</v>
      </c>
      <c r="G60" s="136"/>
      <c r="H60" s="37"/>
    </row>
    <row r="61" spans="1:8">
      <c r="A61" s="63"/>
      <c r="B61" s="795"/>
      <c r="C61" s="165" t="s">
        <v>20</v>
      </c>
      <c r="D61" s="720"/>
      <c r="E61" s="76"/>
      <c r="F61" s="36">
        <f t="shared" si="11"/>
        <v>0</v>
      </c>
      <c r="G61" s="136"/>
      <c r="H61" s="37"/>
    </row>
    <row r="62" spans="1:8">
      <c r="A62" s="63"/>
      <c r="B62" s="813"/>
      <c r="C62" s="488" t="s">
        <v>232</v>
      </c>
      <c r="D62" s="738">
        <f>SUM(D59:D61)</f>
        <v>0</v>
      </c>
      <c r="E62" s="66">
        <f t="shared" ref="E62" si="13">SUM(E59:E61)</f>
        <v>0</v>
      </c>
      <c r="F62" s="40">
        <f t="shared" si="11"/>
        <v>0</v>
      </c>
      <c r="G62" s="247"/>
      <c r="H62" s="41"/>
    </row>
    <row r="63" spans="1:8">
      <c r="A63" s="63"/>
      <c r="B63" s="812" t="s">
        <v>119</v>
      </c>
      <c r="C63" s="486" t="s">
        <v>21</v>
      </c>
      <c r="D63" s="719"/>
      <c r="E63" s="491"/>
      <c r="F63" s="170">
        <f t="shared" si="11"/>
        <v>0</v>
      </c>
      <c r="G63" s="414"/>
      <c r="H63" s="493"/>
    </row>
    <row r="64" spans="1:8" ht="33">
      <c r="A64" s="63"/>
      <c r="B64" s="795"/>
      <c r="C64" s="165" t="s">
        <v>34</v>
      </c>
      <c r="D64" s="720"/>
      <c r="E64" s="76"/>
      <c r="F64" s="36">
        <f t="shared" si="11"/>
        <v>0</v>
      </c>
      <c r="G64" s="136" t="e">
        <f>F64/D64*100%</f>
        <v>#DIV/0!</v>
      </c>
      <c r="H64" s="37"/>
    </row>
    <row r="65" spans="1:8">
      <c r="A65" s="63"/>
      <c r="B65" s="795"/>
      <c r="C65" s="165" t="s">
        <v>23</v>
      </c>
      <c r="D65" s="720"/>
      <c r="E65" s="76"/>
      <c r="F65" s="36">
        <f t="shared" si="11"/>
        <v>0</v>
      </c>
      <c r="G65" s="136" t="e">
        <f>F65/D65*100%</f>
        <v>#DIV/0!</v>
      </c>
      <c r="H65" s="37"/>
    </row>
    <row r="66" spans="1:8" ht="33">
      <c r="A66" s="63"/>
      <c r="B66" s="795"/>
      <c r="C66" s="165" t="s">
        <v>24</v>
      </c>
      <c r="D66" s="720"/>
      <c r="E66" s="76"/>
      <c r="F66" s="36">
        <f t="shared" si="11"/>
        <v>0</v>
      </c>
      <c r="G66" s="136" t="e">
        <f>F66/D66*100%</f>
        <v>#DIV/0!</v>
      </c>
      <c r="H66" s="37"/>
    </row>
    <row r="67" spans="1:8">
      <c r="A67" s="105"/>
      <c r="B67" s="795"/>
      <c r="C67" s="165" t="s">
        <v>35</v>
      </c>
      <c r="D67" s="721"/>
      <c r="E67" s="171"/>
      <c r="F67" s="138">
        <f t="shared" si="11"/>
        <v>0</v>
      </c>
      <c r="G67" s="136"/>
      <c r="H67" s="75"/>
    </row>
    <row r="68" spans="1:8">
      <c r="A68" s="105"/>
      <c r="B68" s="795"/>
      <c r="C68" s="562" t="s">
        <v>82</v>
      </c>
      <c r="D68" s="44"/>
      <c r="E68" s="717"/>
      <c r="F68" s="65">
        <f t="shared" si="11"/>
        <v>0</v>
      </c>
      <c r="G68" s="136"/>
      <c r="H68" s="82"/>
    </row>
    <row r="69" spans="1:8" ht="33">
      <c r="A69" s="105"/>
      <c r="B69" s="795"/>
      <c r="C69" s="562" t="s">
        <v>36</v>
      </c>
      <c r="D69" s="44"/>
      <c r="E69" s="717"/>
      <c r="F69" s="65">
        <f t="shared" si="11"/>
        <v>0</v>
      </c>
      <c r="G69" s="136"/>
      <c r="H69" s="82"/>
    </row>
    <row r="70" spans="1:8">
      <c r="A70" s="105"/>
      <c r="B70" s="813"/>
      <c r="C70" s="494" t="s">
        <v>233</v>
      </c>
      <c r="D70" s="566">
        <f>SUM(D63:D69)</f>
        <v>0</v>
      </c>
      <c r="E70" s="714">
        <f t="shared" ref="E70" si="14">SUM(E63:E69)</f>
        <v>0</v>
      </c>
      <c r="F70" s="470">
        <f t="shared" si="11"/>
        <v>0</v>
      </c>
      <c r="G70" s="490" t="e">
        <f>F70/D70*100%</f>
        <v>#DIV/0!</v>
      </c>
      <c r="H70" s="42"/>
    </row>
    <row r="71" spans="1:8">
      <c r="A71" s="142" t="s">
        <v>113</v>
      </c>
      <c r="B71" s="855" t="s">
        <v>13</v>
      </c>
      <c r="C71" s="856"/>
      <c r="D71" s="716">
        <f>SUM(D58,D62,D70)</f>
        <v>0</v>
      </c>
      <c r="E71" s="714">
        <f t="shared" ref="E71" si="15">SUM(E58,E62,E70)</f>
        <v>0</v>
      </c>
      <c r="F71" s="470">
        <f t="shared" si="11"/>
        <v>0</v>
      </c>
      <c r="G71" s="490" t="e">
        <f>F71/D71*100%</f>
        <v>#DIV/0!</v>
      </c>
      <c r="H71" s="41"/>
    </row>
    <row r="72" spans="1:8" ht="33">
      <c r="A72" s="814" t="s">
        <v>168</v>
      </c>
      <c r="B72" s="794" t="s">
        <v>41</v>
      </c>
      <c r="C72" s="166" t="s">
        <v>11</v>
      </c>
      <c r="D72" s="69"/>
      <c r="E72" s="491"/>
      <c r="F72" s="532">
        <f t="shared" si="11"/>
        <v>0</v>
      </c>
      <c r="G72" s="136" t="e">
        <f>F72/D72*100%</f>
        <v>#DIV/0!</v>
      </c>
      <c r="H72" s="37"/>
    </row>
    <row r="73" spans="1:8">
      <c r="A73" s="814"/>
      <c r="B73" s="794"/>
      <c r="C73" s="436" t="s">
        <v>246</v>
      </c>
      <c r="D73" s="44"/>
      <c r="E73" s="76"/>
      <c r="F73" s="36">
        <f t="shared" si="11"/>
        <v>0</v>
      </c>
      <c r="G73" s="136"/>
      <c r="H73" s="37"/>
    </row>
    <row r="74" spans="1:8" ht="33">
      <c r="A74" s="815"/>
      <c r="B74" s="795"/>
      <c r="C74" s="161" t="s">
        <v>37</v>
      </c>
      <c r="D74" s="44"/>
      <c r="E74" s="76"/>
      <c r="F74" s="36">
        <f t="shared" si="11"/>
        <v>0</v>
      </c>
      <c r="G74" s="136" t="e">
        <f>F74/D74*100%</f>
        <v>#DIV/0!</v>
      </c>
      <c r="H74" s="37"/>
    </row>
    <row r="75" spans="1:8">
      <c r="A75" s="816"/>
      <c r="B75" s="857" t="s">
        <v>13</v>
      </c>
      <c r="C75" s="858"/>
      <c r="D75" s="469">
        <f>SUM(D72:D74)</f>
        <v>0</v>
      </c>
      <c r="E75" s="731">
        <f t="shared" ref="E75" si="16">SUM(E72:E74)</f>
        <v>0</v>
      </c>
      <c r="F75" s="470">
        <f t="shared" si="11"/>
        <v>0</v>
      </c>
      <c r="G75" s="526" t="e">
        <f>F75/D75*100%</f>
        <v>#DIV/0!</v>
      </c>
      <c r="H75" s="42"/>
    </row>
    <row r="76" spans="1:8">
      <c r="A76" s="796" t="s">
        <v>174</v>
      </c>
      <c r="B76" s="799" t="s">
        <v>119</v>
      </c>
      <c r="C76" s="534" t="s">
        <v>120</v>
      </c>
      <c r="D76" s="69"/>
      <c r="E76" s="743"/>
      <c r="F76" s="70">
        <f t="shared" si="11"/>
        <v>0</v>
      </c>
      <c r="G76" s="414"/>
      <c r="H76" s="78"/>
    </row>
    <row r="77" spans="1:8">
      <c r="A77" s="797"/>
      <c r="B77" s="800"/>
      <c r="C77" s="560" t="s">
        <v>121</v>
      </c>
      <c r="D77" s="238"/>
      <c r="E77" s="732"/>
      <c r="F77" s="65">
        <f t="shared" si="11"/>
        <v>0</v>
      </c>
      <c r="G77" s="136"/>
      <c r="H77" s="254"/>
    </row>
    <row r="78" spans="1:8">
      <c r="A78" s="797"/>
      <c r="B78" s="800"/>
      <c r="C78" s="560" t="s">
        <v>172</v>
      </c>
      <c r="D78" s="238"/>
      <c r="E78" s="732"/>
      <c r="F78" s="65">
        <f t="shared" si="11"/>
        <v>0</v>
      </c>
      <c r="G78" s="136"/>
      <c r="H78" s="254"/>
    </row>
    <row r="79" spans="1:8">
      <c r="A79" s="797"/>
      <c r="B79" s="800"/>
      <c r="C79" s="244" t="s">
        <v>122</v>
      </c>
      <c r="D79" s="44"/>
      <c r="E79" s="717"/>
      <c r="F79" s="65">
        <f t="shared" si="11"/>
        <v>0</v>
      </c>
      <c r="G79" s="136"/>
      <c r="H79" s="82"/>
    </row>
    <row r="80" spans="1:8">
      <c r="A80" s="797"/>
      <c r="B80" s="800"/>
      <c r="C80" s="244" t="s">
        <v>173</v>
      </c>
      <c r="D80" s="44"/>
      <c r="E80" s="717"/>
      <c r="F80" s="65">
        <f t="shared" si="11"/>
        <v>0</v>
      </c>
      <c r="G80" s="136"/>
      <c r="H80" s="82"/>
    </row>
    <row r="81" spans="1:8">
      <c r="A81" s="797"/>
      <c r="B81" s="801"/>
      <c r="C81" s="535" t="s">
        <v>234</v>
      </c>
      <c r="D81" s="72">
        <f>SUM(D76:D80)</f>
        <v>0</v>
      </c>
      <c r="E81" s="746">
        <f t="shared" ref="E81" si="17">SUM(E76:E80)</f>
        <v>0</v>
      </c>
      <c r="F81" s="72">
        <f t="shared" si="11"/>
        <v>0</v>
      </c>
      <c r="G81" s="247"/>
      <c r="H81" s="80"/>
    </row>
    <row r="82" spans="1:8" ht="33">
      <c r="A82" s="797"/>
      <c r="B82" s="802" t="s">
        <v>174</v>
      </c>
      <c r="C82" s="164" t="s">
        <v>149</v>
      </c>
      <c r="D82" s="69"/>
      <c r="E82" s="69"/>
      <c r="F82" s="70">
        <f t="shared" si="11"/>
        <v>0</v>
      </c>
      <c r="G82" s="414"/>
      <c r="H82" s="78"/>
    </row>
    <row r="83" spans="1:8" ht="33">
      <c r="A83" s="797"/>
      <c r="B83" s="803"/>
      <c r="C83" s="562" t="s">
        <v>169</v>
      </c>
      <c r="D83" s="44"/>
      <c r="E83" s="44"/>
      <c r="F83" s="65">
        <f t="shared" si="11"/>
        <v>0</v>
      </c>
      <c r="G83" s="136"/>
      <c r="H83" s="82"/>
    </row>
    <row r="84" spans="1:8" ht="33">
      <c r="A84" s="797"/>
      <c r="B84" s="803"/>
      <c r="C84" s="562" t="s">
        <v>170</v>
      </c>
      <c r="D84" s="44"/>
      <c r="E84" s="44"/>
      <c r="F84" s="65">
        <f t="shared" ref="F84:F112" si="18">E84-D84</f>
        <v>0</v>
      </c>
      <c r="G84" s="136"/>
      <c r="H84" s="82"/>
    </row>
    <row r="85" spans="1:8" ht="33">
      <c r="A85" s="797"/>
      <c r="B85" s="803"/>
      <c r="C85" s="562" t="s">
        <v>128</v>
      </c>
      <c r="D85" s="44"/>
      <c r="E85" s="44"/>
      <c r="F85" s="65">
        <f t="shared" si="18"/>
        <v>0</v>
      </c>
      <c r="G85" s="136"/>
      <c r="H85" s="82"/>
    </row>
    <row r="86" spans="1:8" ht="49.5">
      <c r="A86" s="797"/>
      <c r="B86" s="803"/>
      <c r="C86" s="562" t="s">
        <v>125</v>
      </c>
      <c r="D86" s="44"/>
      <c r="E86" s="44"/>
      <c r="F86" s="65">
        <f t="shared" si="18"/>
        <v>0</v>
      </c>
      <c r="G86" s="136"/>
      <c r="H86" s="82"/>
    </row>
    <row r="87" spans="1:8" ht="49.5">
      <c r="A87" s="797"/>
      <c r="B87" s="803"/>
      <c r="C87" s="562" t="s">
        <v>129</v>
      </c>
      <c r="D87" s="44"/>
      <c r="E87" s="44"/>
      <c r="F87" s="65">
        <f t="shared" si="18"/>
        <v>0</v>
      </c>
      <c r="G87" s="136"/>
      <c r="H87" s="82"/>
    </row>
    <row r="88" spans="1:8" ht="49.5">
      <c r="A88" s="797"/>
      <c r="B88" s="803"/>
      <c r="C88" s="562" t="s">
        <v>126</v>
      </c>
      <c r="D88" s="44"/>
      <c r="E88" s="44"/>
      <c r="F88" s="65">
        <f t="shared" si="18"/>
        <v>0</v>
      </c>
      <c r="G88" s="136"/>
      <c r="H88" s="82"/>
    </row>
    <row r="89" spans="1:8" ht="49.5">
      <c r="A89" s="797"/>
      <c r="B89" s="803"/>
      <c r="C89" s="562" t="s">
        <v>127</v>
      </c>
      <c r="D89" s="44"/>
      <c r="E89" s="44"/>
      <c r="F89" s="65">
        <f t="shared" si="18"/>
        <v>0</v>
      </c>
      <c r="G89" s="136" t="e">
        <f>F89/D89*100%</f>
        <v>#DIV/0!</v>
      </c>
      <c r="H89" s="82"/>
    </row>
    <row r="90" spans="1:8" ht="33">
      <c r="A90" s="797"/>
      <c r="B90" s="803"/>
      <c r="C90" s="562" t="s">
        <v>124</v>
      </c>
      <c r="D90" s="44"/>
      <c r="E90" s="44"/>
      <c r="F90" s="65">
        <f t="shared" si="18"/>
        <v>0</v>
      </c>
      <c r="G90" s="136"/>
      <c r="H90" s="82"/>
    </row>
    <row r="91" spans="1:8" ht="33">
      <c r="A91" s="797"/>
      <c r="B91" s="803"/>
      <c r="C91" s="562" t="s">
        <v>123</v>
      </c>
      <c r="D91" s="44"/>
      <c r="E91" s="44"/>
      <c r="F91" s="65">
        <f t="shared" si="18"/>
        <v>0</v>
      </c>
      <c r="G91" s="136"/>
      <c r="H91" s="82"/>
    </row>
    <row r="92" spans="1:8" ht="33">
      <c r="A92" s="797"/>
      <c r="B92" s="803"/>
      <c r="C92" s="562" t="s">
        <v>171</v>
      </c>
      <c r="D92" s="44"/>
      <c r="E92" s="44"/>
      <c r="F92" s="65">
        <f t="shared" si="18"/>
        <v>0</v>
      </c>
      <c r="G92" s="136"/>
      <c r="H92" s="82"/>
    </row>
    <row r="93" spans="1:8" ht="33">
      <c r="A93" s="797"/>
      <c r="B93" s="803"/>
      <c r="C93" s="562" t="s">
        <v>188</v>
      </c>
      <c r="D93" s="44"/>
      <c r="E93" s="44"/>
      <c r="F93" s="65">
        <f t="shared" si="18"/>
        <v>0</v>
      </c>
      <c r="G93" s="136"/>
      <c r="H93" s="82"/>
    </row>
    <row r="94" spans="1:8" ht="33">
      <c r="A94" s="797"/>
      <c r="B94" s="803"/>
      <c r="C94" s="562" t="s">
        <v>189</v>
      </c>
      <c r="D94" s="44"/>
      <c r="E94" s="44"/>
      <c r="F94" s="65">
        <f t="shared" si="18"/>
        <v>0</v>
      </c>
      <c r="G94" s="136"/>
      <c r="H94" s="82"/>
    </row>
    <row r="95" spans="1:8" ht="49.5">
      <c r="A95" s="797"/>
      <c r="B95" s="803"/>
      <c r="C95" s="562" t="s">
        <v>190</v>
      </c>
      <c r="D95" s="44"/>
      <c r="E95" s="44"/>
      <c r="F95" s="65">
        <f t="shared" si="18"/>
        <v>0</v>
      </c>
      <c r="G95" s="136"/>
      <c r="H95" s="82"/>
    </row>
    <row r="96" spans="1:8" ht="33">
      <c r="A96" s="797"/>
      <c r="B96" s="803"/>
      <c r="C96" s="562" t="s">
        <v>191</v>
      </c>
      <c r="D96" s="44"/>
      <c r="E96" s="44"/>
      <c r="F96" s="65">
        <f t="shared" si="18"/>
        <v>0</v>
      </c>
      <c r="G96" s="136"/>
      <c r="H96" s="82"/>
    </row>
    <row r="97" spans="1:8" ht="33">
      <c r="A97" s="797"/>
      <c r="B97" s="803"/>
      <c r="C97" s="562" t="s">
        <v>192</v>
      </c>
      <c r="D97" s="44"/>
      <c r="E97" s="44"/>
      <c r="F97" s="65">
        <f t="shared" si="18"/>
        <v>0</v>
      </c>
      <c r="G97" s="136"/>
      <c r="H97" s="82"/>
    </row>
    <row r="98" spans="1:8" ht="33">
      <c r="A98" s="797"/>
      <c r="B98" s="803"/>
      <c r="C98" s="562" t="s">
        <v>193</v>
      </c>
      <c r="D98" s="44"/>
      <c r="E98" s="44"/>
      <c r="F98" s="65">
        <f t="shared" si="18"/>
        <v>0</v>
      </c>
      <c r="G98" s="136"/>
      <c r="H98" s="82"/>
    </row>
    <row r="99" spans="1:8" ht="33">
      <c r="A99" s="797"/>
      <c r="B99" s="803"/>
      <c r="C99" s="562" t="s">
        <v>194</v>
      </c>
      <c r="D99" s="44"/>
      <c r="E99" s="44"/>
      <c r="F99" s="65">
        <f t="shared" si="18"/>
        <v>0</v>
      </c>
      <c r="G99" s="136"/>
      <c r="H99" s="82"/>
    </row>
    <row r="100" spans="1:8" ht="33">
      <c r="A100" s="797"/>
      <c r="B100" s="803"/>
      <c r="C100" s="562" t="s">
        <v>183</v>
      </c>
      <c r="D100" s="44"/>
      <c r="E100" s="717"/>
      <c r="F100" s="65">
        <f t="shared" si="18"/>
        <v>0</v>
      </c>
      <c r="G100" s="136"/>
      <c r="H100" s="82"/>
    </row>
    <row r="101" spans="1:8" ht="49.5">
      <c r="A101" s="797"/>
      <c r="B101" s="803"/>
      <c r="C101" s="562" t="s">
        <v>184</v>
      </c>
      <c r="D101" s="44"/>
      <c r="E101" s="717"/>
      <c r="F101" s="65">
        <f t="shared" si="18"/>
        <v>0</v>
      </c>
      <c r="G101" s="136"/>
      <c r="H101" s="82"/>
    </row>
    <row r="102" spans="1:8" ht="33">
      <c r="A102" s="797"/>
      <c r="B102" s="803"/>
      <c r="C102" s="562" t="s">
        <v>185</v>
      </c>
      <c r="D102" s="44"/>
      <c r="E102" s="717"/>
      <c r="F102" s="65">
        <f t="shared" si="18"/>
        <v>0</v>
      </c>
      <c r="G102" s="136"/>
      <c r="H102" s="82"/>
    </row>
    <row r="103" spans="1:8" ht="33">
      <c r="A103" s="797"/>
      <c r="B103" s="803"/>
      <c r="C103" s="562" t="s">
        <v>186</v>
      </c>
      <c r="D103" s="44"/>
      <c r="E103" s="717"/>
      <c r="F103" s="65">
        <f t="shared" si="18"/>
        <v>0</v>
      </c>
      <c r="G103" s="136"/>
      <c r="H103" s="82"/>
    </row>
    <row r="104" spans="1:8">
      <c r="A104" s="797"/>
      <c r="B104" s="804"/>
      <c r="C104" s="435" t="s">
        <v>235</v>
      </c>
      <c r="D104" s="469">
        <f>SUM(D82:D103)</f>
        <v>0</v>
      </c>
      <c r="E104" s="726">
        <f>SUM(E82:E103)</f>
        <v>0</v>
      </c>
      <c r="F104" s="469">
        <f t="shared" si="18"/>
        <v>0</v>
      </c>
      <c r="G104" s="490" t="e">
        <f>F104/D104*100%</f>
        <v>#DIV/0!</v>
      </c>
      <c r="H104" s="80"/>
    </row>
    <row r="105" spans="1:8">
      <c r="A105" s="798"/>
      <c r="B105" s="870" t="s">
        <v>13</v>
      </c>
      <c r="C105" s="870"/>
      <c r="D105" s="566">
        <f>SUM(D81,D104)</f>
        <v>0</v>
      </c>
      <c r="E105" s="727">
        <f>SUM(E81,E104)</f>
        <v>0</v>
      </c>
      <c r="F105" s="470">
        <f t="shared" si="18"/>
        <v>0</v>
      </c>
      <c r="G105" s="490" t="e">
        <f>F105/D105*100%</f>
        <v>#DIV/0!</v>
      </c>
      <c r="H105" s="522"/>
    </row>
    <row r="106" spans="1:8">
      <c r="A106" s="797" t="s">
        <v>207</v>
      </c>
      <c r="B106" s="343" t="s">
        <v>206</v>
      </c>
      <c r="C106" s="236" t="s">
        <v>8</v>
      </c>
      <c r="D106" s="728"/>
      <c r="E106" s="76"/>
      <c r="F106" s="36">
        <f t="shared" si="18"/>
        <v>0</v>
      </c>
      <c r="G106" s="136"/>
      <c r="H106" s="37"/>
    </row>
    <row r="107" spans="1:8">
      <c r="A107" s="798"/>
      <c r="B107" s="829" t="s">
        <v>13</v>
      </c>
      <c r="C107" s="830"/>
      <c r="D107" s="72">
        <f>D106</f>
        <v>0</v>
      </c>
      <c r="E107" s="723">
        <f t="shared" ref="E107" si="19">E106</f>
        <v>0</v>
      </c>
      <c r="F107" s="173">
        <f t="shared" si="18"/>
        <v>0</v>
      </c>
      <c r="G107" s="252"/>
      <c r="H107" s="42"/>
    </row>
    <row r="108" spans="1:8" ht="33">
      <c r="A108" s="793" t="s">
        <v>175</v>
      </c>
      <c r="B108" s="794" t="s">
        <v>208</v>
      </c>
      <c r="C108" s="561" t="s">
        <v>60</v>
      </c>
      <c r="D108" s="729"/>
      <c r="E108" s="231"/>
      <c r="F108" s="172">
        <f t="shared" si="18"/>
        <v>0</v>
      </c>
      <c r="G108" s="136" t="e">
        <f>F108/D108*100%</f>
        <v>#DIV/0!</v>
      </c>
      <c r="H108" s="39"/>
    </row>
    <row r="109" spans="1:8">
      <c r="A109" s="793"/>
      <c r="B109" s="795"/>
      <c r="C109" s="562" t="s">
        <v>38</v>
      </c>
      <c r="D109" s="715"/>
      <c r="E109" s="76"/>
      <c r="F109" s="36">
        <f t="shared" si="18"/>
        <v>0</v>
      </c>
      <c r="G109" s="136"/>
      <c r="H109" s="37"/>
    </row>
    <row r="110" spans="1:8">
      <c r="A110" s="854"/>
      <c r="B110" s="855" t="s">
        <v>13</v>
      </c>
      <c r="C110" s="856"/>
      <c r="D110" s="716">
        <f>SUM(D108:D109)</f>
        <v>0</v>
      </c>
      <c r="E110" s="714">
        <f t="shared" ref="E110" si="20">SUM(E108:E109)</f>
        <v>0</v>
      </c>
      <c r="F110" s="470">
        <f t="shared" si="18"/>
        <v>0</v>
      </c>
      <c r="G110" s="490" t="e">
        <f>F110/D110*100%</f>
        <v>#DIV/0!</v>
      </c>
      <c r="H110" s="42"/>
    </row>
    <row r="111" spans="1:8" ht="33">
      <c r="A111" s="598" t="s">
        <v>42</v>
      </c>
      <c r="B111" s="599" t="s">
        <v>42</v>
      </c>
      <c r="C111" s="600" t="s">
        <v>63</v>
      </c>
      <c r="D111" s="592"/>
      <c r="E111" s="593"/>
      <c r="F111" s="573">
        <f t="shared" si="18"/>
        <v>0</v>
      </c>
      <c r="G111" s="574" t="e">
        <f>F111/D111*100%</f>
        <v>#DIV/0!</v>
      </c>
      <c r="H111" s="575"/>
    </row>
    <row r="112" spans="1:8">
      <c r="A112" s="832" t="s">
        <v>40</v>
      </c>
      <c r="B112" s="833"/>
      <c r="C112" s="834"/>
      <c r="D112" s="741">
        <f>SUM(D71,D75,D105,D107,D110,D111)</f>
        <v>0</v>
      </c>
      <c r="E112" s="735">
        <f>SUM(E71,E75,E105,E107,E110,E111)</f>
        <v>0</v>
      </c>
      <c r="F112" s="295">
        <f t="shared" si="18"/>
        <v>0</v>
      </c>
      <c r="G112" s="473" t="e">
        <f>F112/D112*100%</f>
        <v>#DIV/0!</v>
      </c>
      <c r="H112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2"/>
  <sheetViews>
    <sheetView workbookViewId="0"/>
  </sheetViews>
  <sheetFormatPr defaultRowHeight="16.5"/>
  <sheetData>
    <row r="2" spans="1:8" ht="283.5">
      <c r="A2" s="862" t="s">
        <v>293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292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>
      <c r="A5" s="864" t="s">
        <v>182</v>
      </c>
      <c r="B5" s="864"/>
      <c r="C5" s="864"/>
      <c r="D5" s="864"/>
      <c r="E5" s="864"/>
      <c r="F5" s="864"/>
      <c r="G5" s="864"/>
      <c r="H5" s="864"/>
    </row>
    <row r="6" spans="1:8" ht="51.75">
      <c r="A6" s="805" t="s">
        <v>29</v>
      </c>
      <c r="B6" s="806"/>
      <c r="C6" s="806"/>
      <c r="D6" s="785" t="s">
        <v>274</v>
      </c>
      <c r="E6" s="785" t="s">
        <v>284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2" t="s">
        <v>150</v>
      </c>
      <c r="B8" s="803" t="s">
        <v>151</v>
      </c>
      <c r="C8" s="311" t="s">
        <v>135</v>
      </c>
      <c r="D8" s="250"/>
      <c r="E8" s="250"/>
      <c r="F8" s="257">
        <f t="shared" ref="F8:F40" si="0">E8-D8</f>
        <v>0</v>
      </c>
      <c r="G8" s="251"/>
      <c r="H8" s="289"/>
    </row>
    <row r="9" spans="1:8" ht="33">
      <c r="A9" s="822"/>
      <c r="B9" s="803"/>
      <c r="C9" s="312" t="s">
        <v>138</v>
      </c>
      <c r="D9" s="245"/>
      <c r="E9" s="245"/>
      <c r="F9" s="257">
        <f t="shared" si="0"/>
        <v>0</v>
      </c>
      <c r="G9" s="248"/>
      <c r="H9" s="290"/>
    </row>
    <row r="10" spans="1:8" ht="33">
      <c r="A10" s="822"/>
      <c r="B10" s="803"/>
      <c r="C10" s="312" t="s">
        <v>139</v>
      </c>
      <c r="D10" s="245"/>
      <c r="E10" s="245"/>
      <c r="F10" s="257">
        <f t="shared" si="0"/>
        <v>0</v>
      </c>
      <c r="G10" s="248"/>
      <c r="H10" s="290"/>
    </row>
    <row r="11" spans="1:8" ht="33">
      <c r="A11" s="822"/>
      <c r="B11" s="803"/>
      <c r="C11" s="312" t="s">
        <v>140</v>
      </c>
      <c r="D11" s="245"/>
      <c r="E11" s="245"/>
      <c r="F11" s="257">
        <f t="shared" si="0"/>
        <v>0</v>
      </c>
      <c r="G11" s="248"/>
      <c r="H11" s="290"/>
    </row>
    <row r="12" spans="1:8" ht="33">
      <c r="A12" s="822"/>
      <c r="B12" s="794"/>
      <c r="C12" s="312" t="s">
        <v>141</v>
      </c>
      <c r="D12" s="245"/>
      <c r="E12" s="245"/>
      <c r="F12" s="257">
        <f t="shared" si="0"/>
        <v>0</v>
      </c>
      <c r="G12" s="248"/>
      <c r="H12" s="290"/>
    </row>
    <row r="13" spans="1:8" ht="17.25">
      <c r="A13" s="823"/>
      <c r="B13" s="827" t="s">
        <v>13</v>
      </c>
      <c r="C13" s="827"/>
      <c r="D13" s="246">
        <f>SUM(D8:D12)</f>
        <v>0</v>
      </c>
      <c r="E13" s="246">
        <f t="shared" ref="E13" si="1">SUM(E8:E12)</f>
        <v>0</v>
      </c>
      <c r="F13" s="258">
        <f t="shared" si="0"/>
        <v>0</v>
      </c>
      <c r="G13" s="249"/>
      <c r="H13" s="291"/>
    </row>
    <row r="14" spans="1:8" ht="49.5">
      <c r="A14" s="840" t="s">
        <v>3</v>
      </c>
      <c r="B14" s="803" t="s">
        <v>3</v>
      </c>
      <c r="C14" s="311" t="s">
        <v>130</v>
      </c>
      <c r="D14" s="250"/>
      <c r="E14" s="250"/>
      <c r="F14" s="257">
        <f t="shared" si="0"/>
        <v>0</v>
      </c>
      <c r="G14" s="251"/>
      <c r="H14" s="292"/>
    </row>
    <row r="15" spans="1:8" ht="49.5">
      <c r="A15" s="840"/>
      <c r="B15" s="803"/>
      <c r="C15" s="312" t="s">
        <v>131</v>
      </c>
      <c r="D15" s="245"/>
      <c r="E15" s="245"/>
      <c r="F15" s="257">
        <f t="shared" si="0"/>
        <v>0</v>
      </c>
      <c r="G15" s="248"/>
      <c r="H15" s="293"/>
    </row>
    <row r="16" spans="1:8" ht="33">
      <c r="A16" s="840"/>
      <c r="B16" s="803"/>
      <c r="C16" s="312" t="s">
        <v>132</v>
      </c>
      <c r="D16" s="245"/>
      <c r="E16" s="245"/>
      <c r="F16" s="257">
        <f t="shared" si="0"/>
        <v>0</v>
      </c>
      <c r="G16" s="248"/>
      <c r="H16" s="293"/>
    </row>
    <row r="17" spans="1:8" ht="33">
      <c r="A17" s="840"/>
      <c r="B17" s="803"/>
      <c r="C17" s="312" t="s">
        <v>133</v>
      </c>
      <c r="D17" s="245"/>
      <c r="E17" s="245"/>
      <c r="F17" s="257">
        <f t="shared" si="0"/>
        <v>0</v>
      </c>
      <c r="G17" s="248"/>
      <c r="H17" s="293"/>
    </row>
    <row r="18" spans="1:8" ht="33">
      <c r="A18" s="840"/>
      <c r="B18" s="803"/>
      <c r="C18" s="311" t="s">
        <v>134</v>
      </c>
      <c r="D18" s="245"/>
      <c r="E18" s="245"/>
      <c r="F18" s="257">
        <f t="shared" si="0"/>
        <v>0</v>
      </c>
      <c r="G18" s="248"/>
      <c r="H18" s="290"/>
    </row>
    <row r="19" spans="1:8" ht="33">
      <c r="A19" s="840"/>
      <c r="B19" s="803"/>
      <c r="C19" s="161" t="s">
        <v>136</v>
      </c>
      <c r="D19" s="245"/>
      <c r="E19" s="245"/>
      <c r="F19" s="257">
        <f t="shared" si="0"/>
        <v>0</v>
      </c>
      <c r="G19" s="248"/>
      <c r="H19" s="290"/>
    </row>
    <row r="20" spans="1:8" ht="33">
      <c r="A20" s="840"/>
      <c r="B20" s="803"/>
      <c r="C20" s="161" t="s">
        <v>137</v>
      </c>
      <c r="D20" s="245"/>
      <c r="E20" s="245"/>
      <c r="F20" s="257">
        <f t="shared" si="0"/>
        <v>0</v>
      </c>
      <c r="G20" s="248"/>
      <c r="H20" s="290"/>
    </row>
    <row r="21" spans="1:8" ht="33">
      <c r="A21" s="840"/>
      <c r="B21" s="794"/>
      <c r="C21" s="161" t="s">
        <v>152</v>
      </c>
      <c r="D21" s="64"/>
      <c r="E21" s="35"/>
      <c r="F21" s="36">
        <f t="shared" si="0"/>
        <v>0</v>
      </c>
      <c r="G21" s="136" t="e">
        <f>F21/D21*100%</f>
        <v>#DIV/0!</v>
      </c>
      <c r="H21" s="37"/>
    </row>
    <row r="22" spans="1:8">
      <c r="A22" s="853"/>
      <c r="B22" s="841" t="s">
        <v>13</v>
      </c>
      <c r="C22" s="842"/>
      <c r="D22" s="470">
        <f>SUM(D14:D21)</f>
        <v>0</v>
      </c>
      <c r="E22" s="470">
        <f t="shared" ref="E22" si="2">SUM(E14:E21)</f>
        <v>0</v>
      </c>
      <c r="F22" s="564">
        <f t="shared" si="0"/>
        <v>0</v>
      </c>
      <c r="G22" s="580" t="e">
        <f>F22/D22*100%</f>
        <v>#DIV/0!</v>
      </c>
      <c r="H22" s="41"/>
    </row>
    <row r="23" spans="1:8" ht="33">
      <c r="A23" s="824" t="s">
        <v>146</v>
      </c>
      <c r="B23" s="802" t="s">
        <v>146</v>
      </c>
      <c r="C23" s="162" t="s">
        <v>104</v>
      </c>
      <c r="D23" s="69"/>
      <c r="E23" s="70"/>
      <c r="F23" s="175">
        <f t="shared" si="0"/>
        <v>0</v>
      </c>
      <c r="G23" s="178"/>
      <c r="H23" s="78"/>
    </row>
    <row r="24" spans="1:8" ht="33">
      <c r="A24" s="825"/>
      <c r="B24" s="803"/>
      <c r="C24" s="312" t="s">
        <v>58</v>
      </c>
      <c r="D24" s="44"/>
      <c r="E24" s="65"/>
      <c r="F24" s="176">
        <f t="shared" si="0"/>
        <v>0</v>
      </c>
      <c r="G24" s="179"/>
      <c r="H24" s="79"/>
    </row>
    <row r="25" spans="1:8" ht="33">
      <c r="A25" s="825"/>
      <c r="B25" s="803"/>
      <c r="C25" s="312" t="s">
        <v>30</v>
      </c>
      <c r="D25" s="44"/>
      <c r="E25" s="65"/>
      <c r="F25" s="176">
        <f t="shared" si="0"/>
        <v>0</v>
      </c>
      <c r="G25" s="179"/>
      <c r="H25" s="79"/>
    </row>
    <row r="26" spans="1:8" ht="33">
      <c r="A26" s="825"/>
      <c r="B26" s="794"/>
      <c r="C26" s="312" t="s">
        <v>59</v>
      </c>
      <c r="D26" s="44"/>
      <c r="E26" s="65"/>
      <c r="F26" s="176">
        <f t="shared" si="0"/>
        <v>0</v>
      </c>
      <c r="G26" s="179"/>
      <c r="H26" s="79"/>
    </row>
    <row r="27" spans="1:8">
      <c r="A27" s="826"/>
      <c r="B27" s="819" t="s">
        <v>13</v>
      </c>
      <c r="C27" s="835"/>
      <c r="D27" s="72">
        <f>SUM(D23:D26)</f>
        <v>0</v>
      </c>
      <c r="E27" s="72">
        <f t="shared" ref="E27" si="3">SUM(E23:E26)</f>
        <v>0</v>
      </c>
      <c r="F27" s="177">
        <f t="shared" si="0"/>
        <v>0</v>
      </c>
      <c r="G27" s="180"/>
      <c r="H27" s="80"/>
    </row>
    <row r="28" spans="1:8" ht="33">
      <c r="A28" s="814" t="s">
        <v>147</v>
      </c>
      <c r="B28" s="794" t="s">
        <v>147</v>
      </c>
      <c r="C28" s="166" t="s">
        <v>6</v>
      </c>
      <c r="D28" s="68"/>
      <c r="E28" s="68"/>
      <c r="F28" s="36">
        <f t="shared" si="0"/>
        <v>0</v>
      </c>
      <c r="G28" s="136"/>
      <c r="H28" s="81"/>
    </row>
    <row r="29" spans="1:8" ht="33">
      <c r="A29" s="815"/>
      <c r="B29" s="795"/>
      <c r="C29" s="166" t="s">
        <v>7</v>
      </c>
      <c r="D29" s="64"/>
      <c r="E29" s="36"/>
      <c r="F29" s="36">
        <f t="shared" si="0"/>
        <v>0</v>
      </c>
      <c r="G29" s="136"/>
      <c r="H29" s="37"/>
    </row>
    <row r="30" spans="1:8">
      <c r="A30" s="816"/>
      <c r="B30" s="827" t="s">
        <v>13</v>
      </c>
      <c r="C30" s="827"/>
      <c r="D30" s="66">
        <f>SUM(D28:D29)</f>
        <v>0</v>
      </c>
      <c r="E30" s="288">
        <f t="shared" ref="E30" si="4">SUM(E28:E29)</f>
        <v>0</v>
      </c>
      <c r="F30" s="288">
        <f t="shared" si="0"/>
        <v>0</v>
      </c>
      <c r="G30" s="252"/>
      <c r="H30" s="42"/>
    </row>
    <row r="31" spans="1:8" ht="33">
      <c r="A31" s="821" t="s">
        <v>148</v>
      </c>
      <c r="B31" s="802" t="s">
        <v>148</v>
      </c>
      <c r="C31" s="162" t="s">
        <v>142</v>
      </c>
      <c r="D31" s="70"/>
      <c r="E31" s="68"/>
      <c r="F31" s="68">
        <f t="shared" si="0"/>
        <v>0</v>
      </c>
      <c r="G31" s="239"/>
      <c r="H31" s="78"/>
    </row>
    <row r="32" spans="1:8" ht="33">
      <c r="A32" s="822"/>
      <c r="B32" s="794"/>
      <c r="C32" s="312" t="s">
        <v>143</v>
      </c>
      <c r="D32" s="65"/>
      <c r="E32" s="65"/>
      <c r="F32" s="65">
        <f t="shared" si="0"/>
        <v>0</v>
      </c>
      <c r="G32" s="235"/>
      <c r="H32" s="82"/>
    </row>
    <row r="33" spans="1:8">
      <c r="A33" s="823"/>
      <c r="B33" s="313"/>
      <c r="C33" s="313" t="s">
        <v>13</v>
      </c>
      <c r="D33" s="72">
        <f>SUM(D31:D32)</f>
        <v>0</v>
      </c>
      <c r="E33" s="72">
        <f t="shared" ref="E33" si="5">SUM(E31:E32)</f>
        <v>0</v>
      </c>
      <c r="F33" s="40">
        <f t="shared" si="0"/>
        <v>0</v>
      </c>
      <c r="G33" s="247"/>
      <c r="H33" s="80"/>
    </row>
    <row r="34" spans="1:8" ht="33">
      <c r="A34" s="318"/>
      <c r="B34" s="803" t="s">
        <v>4</v>
      </c>
      <c r="C34" s="311" t="s">
        <v>164</v>
      </c>
      <c r="D34" s="68"/>
      <c r="E34" s="68"/>
      <c r="F34" s="411">
        <f t="shared" si="0"/>
        <v>0</v>
      </c>
      <c r="G34" s="577"/>
      <c r="H34" s="254"/>
    </row>
    <row r="35" spans="1:8" ht="49.5">
      <c r="A35" s="797" t="s">
        <v>4</v>
      </c>
      <c r="B35" s="794"/>
      <c r="C35" s="161" t="s">
        <v>165</v>
      </c>
      <c r="D35" s="65"/>
      <c r="E35" s="44"/>
      <c r="F35" s="68">
        <f t="shared" si="0"/>
        <v>0</v>
      </c>
      <c r="G35" s="239"/>
      <c r="H35" s="82"/>
    </row>
    <row r="36" spans="1:8">
      <c r="A36" s="798"/>
      <c r="B36" s="837" t="s">
        <v>13</v>
      </c>
      <c r="C36" s="838"/>
      <c r="D36" s="255">
        <f>SUM(D34:D35)</f>
        <v>0</v>
      </c>
      <c r="E36" s="255">
        <f t="shared" ref="E36" si="6">SUM(E34:E35)</f>
        <v>0</v>
      </c>
      <c r="F36" s="173">
        <f t="shared" si="0"/>
        <v>0</v>
      </c>
      <c r="G36" s="181"/>
      <c r="H36" s="42"/>
    </row>
    <row r="37" spans="1:8" ht="33">
      <c r="A37" s="796" t="s">
        <v>153</v>
      </c>
      <c r="B37" s="802" t="s">
        <v>153</v>
      </c>
      <c r="C37" s="164" t="s">
        <v>9</v>
      </c>
      <c r="D37" s="67"/>
      <c r="E37" s="43"/>
      <c r="F37" s="36">
        <f t="shared" si="0"/>
        <v>0</v>
      </c>
      <c r="G37" s="136" t="e">
        <f>F37/D37*100%</f>
        <v>#DIV/0!</v>
      </c>
      <c r="H37" s="73"/>
    </row>
    <row r="38" spans="1:8" ht="49.5">
      <c r="A38" s="797"/>
      <c r="B38" s="794"/>
      <c r="C38" s="562" t="s">
        <v>156</v>
      </c>
      <c r="D38" s="74"/>
      <c r="E38" s="138"/>
      <c r="F38" s="36">
        <f t="shared" si="0"/>
        <v>0</v>
      </c>
      <c r="G38" s="136"/>
      <c r="H38" s="253"/>
    </row>
    <row r="39" spans="1:8">
      <c r="A39" s="798"/>
      <c r="B39" s="829" t="s">
        <v>13</v>
      </c>
      <c r="C39" s="830"/>
      <c r="D39" s="469">
        <f>SUM(D37:D38)</f>
        <v>0</v>
      </c>
      <c r="E39" s="469">
        <f t="shared" ref="E39" si="7">SUM(E37:E38)</f>
        <v>0</v>
      </c>
      <c r="F39" s="470">
        <f t="shared" si="0"/>
        <v>0</v>
      </c>
      <c r="G39" s="490" t="e">
        <f>F39/D39*100%</f>
        <v>#DIV/0!</v>
      </c>
      <c r="H39" s="80"/>
    </row>
    <row r="40" spans="1:8" ht="33">
      <c r="A40" s="849" t="s">
        <v>154</v>
      </c>
      <c r="B40" s="812" t="s">
        <v>154</v>
      </c>
      <c r="C40" s="555" t="s">
        <v>255</v>
      </c>
      <c r="D40" s="70"/>
      <c r="E40" s="69"/>
      <c r="F40" s="170">
        <f t="shared" si="0"/>
        <v>0</v>
      </c>
      <c r="G40" s="414"/>
      <c r="H40" s="78"/>
    </row>
    <row r="41" spans="1:8" ht="33">
      <c r="A41" s="867"/>
      <c r="B41" s="794"/>
      <c r="C41" s="556" t="s">
        <v>155</v>
      </c>
      <c r="D41" s="65"/>
      <c r="E41" s="44"/>
      <c r="F41" s="36"/>
      <c r="G41" s="136"/>
      <c r="H41" s="254"/>
    </row>
    <row r="42" spans="1:8" ht="33">
      <c r="A42" s="850"/>
      <c r="B42" s="795"/>
      <c r="C42" s="557" t="s">
        <v>157</v>
      </c>
      <c r="D42" s="65"/>
      <c r="E42" s="44"/>
      <c r="F42" s="36">
        <f t="shared" ref="F42:F48" si="8">E42-D42</f>
        <v>0</v>
      </c>
      <c r="G42" s="136"/>
      <c r="H42" s="82"/>
    </row>
    <row r="43" spans="1:8" ht="33">
      <c r="A43" s="850"/>
      <c r="B43" s="795"/>
      <c r="C43" s="557" t="s">
        <v>10</v>
      </c>
      <c r="D43" s="65"/>
      <c r="E43" s="44"/>
      <c r="F43" s="36">
        <f t="shared" si="8"/>
        <v>0</v>
      </c>
      <c r="G43" s="136"/>
      <c r="H43" s="82"/>
    </row>
    <row r="44" spans="1:8">
      <c r="A44" s="851"/>
      <c r="B44" s="827" t="s">
        <v>13</v>
      </c>
      <c r="C44" s="827"/>
      <c r="D44" s="469">
        <f>SUM(D40:D43)</f>
        <v>0</v>
      </c>
      <c r="E44" s="469">
        <f t="shared" ref="E44" si="9">SUM(E40:E43)</f>
        <v>0</v>
      </c>
      <c r="F44" s="470">
        <f t="shared" si="8"/>
        <v>0</v>
      </c>
      <c r="G44" s="490" t="e">
        <f>F44/D44*100%</f>
        <v>#DIV/0!</v>
      </c>
      <c r="H44" s="80"/>
    </row>
    <row r="45" spans="1:8" ht="66">
      <c r="A45" s="836" t="s">
        <v>158</v>
      </c>
      <c r="B45" s="812" t="s">
        <v>159</v>
      </c>
      <c r="C45" s="555" t="s">
        <v>160</v>
      </c>
      <c r="D45" s="70"/>
      <c r="E45" s="69"/>
      <c r="F45" s="170">
        <f t="shared" si="8"/>
        <v>0</v>
      </c>
      <c r="G45" s="414"/>
      <c r="H45" s="78"/>
    </row>
    <row r="46" spans="1:8" ht="49.5">
      <c r="A46" s="815"/>
      <c r="B46" s="795"/>
      <c r="C46" s="557" t="s">
        <v>161</v>
      </c>
      <c r="D46" s="65"/>
      <c r="E46" s="44"/>
      <c r="F46" s="36">
        <f t="shared" si="8"/>
        <v>0</v>
      </c>
      <c r="G46" s="136"/>
      <c r="H46" s="82"/>
    </row>
    <row r="47" spans="1:8">
      <c r="A47" s="816"/>
      <c r="B47" s="827" t="s">
        <v>13</v>
      </c>
      <c r="C47" s="827"/>
      <c r="D47" s="72">
        <f>SUM(D45:D46)</f>
        <v>0</v>
      </c>
      <c r="E47" s="72">
        <f t="shared" ref="E47" si="10">SUM(E45:E46)</f>
        <v>0</v>
      </c>
      <c r="F47" s="40">
        <f t="shared" si="8"/>
        <v>0</v>
      </c>
      <c r="G47" s="247"/>
      <c r="H47" s="80"/>
    </row>
    <row r="48" spans="1:8">
      <c r="A48" s="876" t="s">
        <v>40</v>
      </c>
      <c r="B48" s="877"/>
      <c r="C48" s="878"/>
      <c r="D48" s="295">
        <f>SUM(D22,D27,D30,D36,D39,,D44,D47)</f>
        <v>0</v>
      </c>
      <c r="E48" s="295">
        <f t="shared" ref="E48" si="11">SUM(E22,E27,E30,E36,E39,,E44,E47)</f>
        <v>0</v>
      </c>
      <c r="F48" s="295">
        <f t="shared" si="8"/>
        <v>0</v>
      </c>
      <c r="G48" s="473" t="e">
        <f>F48/D48*100%</f>
        <v>#DIV/0!</v>
      </c>
      <c r="H48" s="77"/>
    </row>
    <row r="49" spans="1:8">
      <c r="A49" s="860" t="s">
        <v>61</v>
      </c>
      <c r="B49" s="828"/>
      <c r="C49" s="828"/>
      <c r="D49" s="828"/>
      <c r="E49" s="828"/>
      <c r="F49" s="828"/>
      <c r="G49" s="828"/>
      <c r="H49" s="861"/>
    </row>
    <row r="50" spans="1:8" ht="51.75">
      <c r="A50" s="805" t="s">
        <v>29</v>
      </c>
      <c r="B50" s="806"/>
      <c r="C50" s="806"/>
      <c r="D50" s="785" t="s">
        <v>272</v>
      </c>
      <c r="E50" s="785" t="s">
        <v>273</v>
      </c>
      <c r="F50" s="785" t="s">
        <v>56</v>
      </c>
      <c r="G50" s="787" t="s">
        <v>46</v>
      </c>
      <c r="H50" s="789" t="s">
        <v>57</v>
      </c>
    </row>
    <row r="51" spans="1:8" ht="17.25">
      <c r="A51" s="83" t="s">
        <v>0</v>
      </c>
      <c r="B51" s="141" t="s">
        <v>1</v>
      </c>
      <c r="C51" s="141" t="s">
        <v>2</v>
      </c>
      <c r="D51" s="786"/>
      <c r="E51" s="786"/>
      <c r="F51" s="786"/>
      <c r="G51" s="788"/>
      <c r="H51" s="790"/>
    </row>
    <row r="52" spans="1:8">
      <c r="A52" s="174" t="s">
        <v>166</v>
      </c>
      <c r="B52" s="812" t="s">
        <v>167</v>
      </c>
      <c r="C52" s="486" t="s">
        <v>17</v>
      </c>
      <c r="D52" s="43"/>
      <c r="E52" s="43"/>
      <c r="F52" s="170">
        <f t="shared" ref="F52:F83" si="12">E52-D52</f>
        <v>0</v>
      </c>
      <c r="G52" s="414" t="e">
        <f>F52/D52*100%</f>
        <v>#DIV/0!</v>
      </c>
      <c r="H52" s="493"/>
    </row>
    <row r="53" spans="1:8">
      <c r="A53" s="63"/>
      <c r="B53" s="795"/>
      <c r="C53" s="165" t="s">
        <v>32</v>
      </c>
      <c r="D53" s="35"/>
      <c r="E53" s="35"/>
      <c r="F53" s="36">
        <f t="shared" si="12"/>
        <v>0</v>
      </c>
      <c r="G53" s="136" t="e">
        <f>F53/D53*100%</f>
        <v>#DIV/0!</v>
      </c>
      <c r="H53" s="37"/>
    </row>
    <row r="54" spans="1:8">
      <c r="A54" s="63"/>
      <c r="B54" s="795"/>
      <c r="C54" s="165" t="s">
        <v>162</v>
      </c>
      <c r="D54" s="36"/>
      <c r="E54" s="35"/>
      <c r="F54" s="36">
        <f t="shared" si="12"/>
        <v>0</v>
      </c>
      <c r="G54" s="136"/>
      <c r="H54" s="37"/>
    </row>
    <row r="55" spans="1:8" ht="49.5">
      <c r="A55" s="63"/>
      <c r="B55" s="795"/>
      <c r="C55" s="165" t="s">
        <v>80</v>
      </c>
      <c r="D55" s="35"/>
      <c r="E55" s="35"/>
      <c r="F55" s="36">
        <f t="shared" si="12"/>
        <v>0</v>
      </c>
      <c r="G55" s="136" t="e">
        <f>F55/D55*100%</f>
        <v>#DIV/0!</v>
      </c>
      <c r="H55" s="37"/>
    </row>
    <row r="56" spans="1:8" ht="33">
      <c r="A56" s="63"/>
      <c r="B56" s="795"/>
      <c r="C56" s="165" t="s">
        <v>33</v>
      </c>
      <c r="D56" s="35"/>
      <c r="E56" s="35"/>
      <c r="F56" s="36">
        <f t="shared" si="12"/>
        <v>0</v>
      </c>
      <c r="G56" s="136"/>
      <c r="H56" s="37"/>
    </row>
    <row r="57" spans="1:8" ht="33">
      <c r="A57" s="63"/>
      <c r="B57" s="795"/>
      <c r="C57" s="165" t="s">
        <v>18</v>
      </c>
      <c r="D57" s="35"/>
      <c r="E57" s="35"/>
      <c r="F57" s="36">
        <f t="shared" si="12"/>
        <v>0</v>
      </c>
      <c r="G57" s="136"/>
      <c r="H57" s="37"/>
    </row>
    <row r="58" spans="1:8">
      <c r="A58" s="63"/>
      <c r="B58" s="813"/>
      <c r="C58" s="488" t="s">
        <v>231</v>
      </c>
      <c r="D58" s="489">
        <f>SUM(D52:D57)</f>
        <v>0</v>
      </c>
      <c r="E58" s="489">
        <f t="shared" ref="E58" si="13">SUM(E52:E57)</f>
        <v>0</v>
      </c>
      <c r="F58" s="470">
        <f t="shared" si="12"/>
        <v>0</v>
      </c>
      <c r="G58" s="490" t="e">
        <f>F58/D58*100%</f>
        <v>#DIV/0!</v>
      </c>
      <c r="H58" s="41"/>
    </row>
    <row r="59" spans="1:8" ht="33">
      <c r="A59" s="63"/>
      <c r="B59" s="812" t="s">
        <v>86</v>
      </c>
      <c r="C59" s="164" t="s">
        <v>19</v>
      </c>
      <c r="D59" s="491"/>
      <c r="E59" s="43"/>
      <c r="F59" s="170">
        <f t="shared" si="12"/>
        <v>0</v>
      </c>
      <c r="G59" s="414"/>
      <c r="H59" s="493"/>
    </row>
    <row r="60" spans="1:8" ht="33">
      <c r="A60" s="63"/>
      <c r="B60" s="795"/>
      <c r="C60" s="236" t="s">
        <v>163</v>
      </c>
      <c r="D60" s="35"/>
      <c r="E60" s="35"/>
      <c r="F60" s="36">
        <f t="shared" si="12"/>
        <v>0</v>
      </c>
      <c r="G60" s="136"/>
      <c r="H60" s="37"/>
    </row>
    <row r="61" spans="1:8">
      <c r="A61" s="63"/>
      <c r="B61" s="795"/>
      <c r="C61" s="165" t="s">
        <v>20</v>
      </c>
      <c r="D61" s="35"/>
      <c r="E61" s="35"/>
      <c r="F61" s="36">
        <f t="shared" si="12"/>
        <v>0</v>
      </c>
      <c r="G61" s="136"/>
      <c r="H61" s="37"/>
    </row>
    <row r="62" spans="1:8">
      <c r="A62" s="63"/>
      <c r="B62" s="813"/>
      <c r="C62" s="488" t="s">
        <v>232</v>
      </c>
      <c r="D62" s="66">
        <f>SUM(D59:D61)</f>
        <v>0</v>
      </c>
      <c r="E62" s="66">
        <f t="shared" ref="E62" si="14">SUM(E59:E61)</f>
        <v>0</v>
      </c>
      <c r="F62" s="40">
        <f t="shared" si="12"/>
        <v>0</v>
      </c>
      <c r="G62" s="247"/>
      <c r="H62" s="41"/>
    </row>
    <row r="63" spans="1:8">
      <c r="A63" s="63"/>
      <c r="B63" s="812" t="s">
        <v>119</v>
      </c>
      <c r="C63" s="486" t="s">
        <v>21</v>
      </c>
      <c r="D63" s="170"/>
      <c r="E63" s="43"/>
      <c r="F63" s="170">
        <f t="shared" si="12"/>
        <v>0</v>
      </c>
      <c r="G63" s="414"/>
      <c r="H63" s="493"/>
    </row>
    <row r="64" spans="1:8" ht="33">
      <c r="A64" s="63"/>
      <c r="B64" s="795"/>
      <c r="C64" s="165" t="s">
        <v>34</v>
      </c>
      <c r="D64" s="224"/>
      <c r="E64" s="76"/>
      <c r="F64" s="36">
        <f t="shared" si="12"/>
        <v>0</v>
      </c>
      <c r="G64" s="136"/>
      <c r="H64" s="37"/>
    </row>
    <row r="65" spans="1:8">
      <c r="A65" s="63"/>
      <c r="B65" s="795"/>
      <c r="C65" s="165" t="s">
        <v>23</v>
      </c>
      <c r="D65" s="224"/>
      <c r="E65" s="76"/>
      <c r="F65" s="36">
        <f t="shared" si="12"/>
        <v>0</v>
      </c>
      <c r="G65" s="136"/>
      <c r="H65" s="37"/>
    </row>
    <row r="66" spans="1:8" ht="33">
      <c r="A66" s="63"/>
      <c r="B66" s="795"/>
      <c r="C66" s="165" t="s">
        <v>24</v>
      </c>
      <c r="D66" s="224"/>
      <c r="E66" s="76"/>
      <c r="F66" s="36">
        <f t="shared" si="12"/>
        <v>0</v>
      </c>
      <c r="G66" s="136"/>
      <c r="H66" s="37"/>
    </row>
    <row r="67" spans="1:8">
      <c r="A67" s="105"/>
      <c r="B67" s="795"/>
      <c r="C67" s="165" t="s">
        <v>35</v>
      </c>
      <c r="D67" s="225"/>
      <c r="E67" s="171"/>
      <c r="F67" s="138">
        <f t="shared" si="12"/>
        <v>0</v>
      </c>
      <c r="G67" s="136"/>
      <c r="H67" s="75"/>
    </row>
    <row r="68" spans="1:8">
      <c r="A68" s="105"/>
      <c r="B68" s="795"/>
      <c r="C68" s="562" t="s">
        <v>82</v>
      </c>
      <c r="D68" s="44"/>
      <c r="E68" s="44"/>
      <c r="F68" s="65">
        <f t="shared" si="12"/>
        <v>0</v>
      </c>
      <c r="G68" s="136"/>
      <c r="H68" s="82"/>
    </row>
    <row r="69" spans="1:8" ht="33">
      <c r="A69" s="105"/>
      <c r="B69" s="795"/>
      <c r="C69" s="562" t="s">
        <v>36</v>
      </c>
      <c r="D69" s="44"/>
      <c r="E69" s="44"/>
      <c r="F69" s="65">
        <f t="shared" si="12"/>
        <v>0</v>
      </c>
      <c r="G69" s="136"/>
      <c r="H69" s="82"/>
    </row>
    <row r="70" spans="1:8">
      <c r="A70" s="105"/>
      <c r="B70" s="813"/>
      <c r="C70" s="494" t="s">
        <v>233</v>
      </c>
      <c r="D70" s="495">
        <f>SUM(D63:D69)</f>
        <v>0</v>
      </c>
      <c r="E70" s="495">
        <f t="shared" ref="E70" si="15">SUM(E63:E69)</f>
        <v>0</v>
      </c>
      <c r="F70" s="40">
        <f t="shared" si="12"/>
        <v>0</v>
      </c>
      <c r="G70" s="247"/>
      <c r="H70" s="42"/>
    </row>
    <row r="71" spans="1:8">
      <c r="A71" s="142" t="s">
        <v>113</v>
      </c>
      <c r="B71" s="879" t="s">
        <v>13</v>
      </c>
      <c r="C71" s="880"/>
      <c r="D71" s="501">
        <f>SUM(D58,D62,D70)</f>
        <v>0</v>
      </c>
      <c r="E71" s="501">
        <f t="shared" ref="E71" si="16">SUM(E58,E62,E70)</f>
        <v>0</v>
      </c>
      <c r="F71" s="502">
        <f t="shared" si="12"/>
        <v>0</v>
      </c>
      <c r="G71" s="503" t="e">
        <f>F71/D71*100%</f>
        <v>#DIV/0!</v>
      </c>
      <c r="H71" s="498"/>
    </row>
    <row r="72" spans="1:8" ht="33">
      <c r="A72" s="836" t="s">
        <v>168</v>
      </c>
      <c r="B72" s="812" t="s">
        <v>41</v>
      </c>
      <c r="C72" s="164" t="s">
        <v>11</v>
      </c>
      <c r="D72" s="226"/>
      <c r="E72" s="169"/>
      <c r="F72" s="532">
        <f t="shared" si="12"/>
        <v>0</v>
      </c>
      <c r="G72" s="414"/>
      <c r="H72" s="493"/>
    </row>
    <row r="73" spans="1:8">
      <c r="A73" s="814"/>
      <c r="B73" s="794"/>
      <c r="C73" s="561" t="s">
        <v>247</v>
      </c>
      <c r="D73" s="496"/>
      <c r="E73" s="497"/>
      <c r="F73" s="36">
        <f t="shared" si="12"/>
        <v>0</v>
      </c>
      <c r="G73" s="136"/>
      <c r="H73" s="37"/>
    </row>
    <row r="74" spans="1:8" ht="33">
      <c r="A74" s="815"/>
      <c r="B74" s="795"/>
      <c r="C74" s="562" t="s">
        <v>37</v>
      </c>
      <c r="D74" s="227"/>
      <c r="E74" s="76"/>
      <c r="F74" s="36">
        <f t="shared" si="12"/>
        <v>0</v>
      </c>
      <c r="G74" s="136"/>
      <c r="H74" s="37"/>
    </row>
    <row r="75" spans="1:8">
      <c r="A75" s="816"/>
      <c r="B75" s="857" t="s">
        <v>13</v>
      </c>
      <c r="C75" s="858"/>
      <c r="D75" s="228">
        <f>SUM(D72:D74)</f>
        <v>0</v>
      </c>
      <c r="E75" s="228">
        <f t="shared" ref="E75" si="17">SUM(E72:E74)</f>
        <v>0</v>
      </c>
      <c r="F75" s="40">
        <f t="shared" si="12"/>
        <v>0</v>
      </c>
      <c r="G75" s="247"/>
      <c r="H75" s="42"/>
    </row>
    <row r="76" spans="1:8">
      <c r="A76" s="797" t="s">
        <v>174</v>
      </c>
      <c r="B76" s="800" t="s">
        <v>119</v>
      </c>
      <c r="C76" s="344" t="s">
        <v>120</v>
      </c>
      <c r="D76" s="238"/>
      <c r="E76" s="238"/>
      <c r="F76" s="68">
        <f t="shared" si="12"/>
        <v>0</v>
      </c>
      <c r="G76" s="136"/>
      <c r="H76" s="254"/>
    </row>
    <row r="77" spans="1:8">
      <c r="A77" s="797"/>
      <c r="B77" s="800"/>
      <c r="C77" s="344" t="s">
        <v>121</v>
      </c>
      <c r="D77" s="238"/>
      <c r="E77" s="238"/>
      <c r="F77" s="65">
        <f t="shared" si="12"/>
        <v>0</v>
      </c>
      <c r="G77" s="136"/>
      <c r="H77" s="254"/>
    </row>
    <row r="78" spans="1:8">
      <c r="A78" s="797"/>
      <c r="B78" s="800"/>
      <c r="C78" s="344" t="s">
        <v>172</v>
      </c>
      <c r="D78" s="238"/>
      <c r="E78" s="238"/>
      <c r="F78" s="65">
        <f t="shared" si="12"/>
        <v>0</v>
      </c>
      <c r="G78" s="136"/>
      <c r="H78" s="254"/>
    </row>
    <row r="79" spans="1:8">
      <c r="A79" s="797"/>
      <c r="B79" s="800"/>
      <c r="C79" s="244" t="s">
        <v>122</v>
      </c>
      <c r="D79" s="44"/>
      <c r="E79" s="44"/>
      <c r="F79" s="65">
        <f t="shared" si="12"/>
        <v>0</v>
      </c>
      <c r="G79" s="136"/>
      <c r="H79" s="82"/>
    </row>
    <row r="80" spans="1:8">
      <c r="A80" s="797"/>
      <c r="B80" s="800"/>
      <c r="C80" s="244" t="s">
        <v>173</v>
      </c>
      <c r="D80" s="44"/>
      <c r="E80" s="44"/>
      <c r="F80" s="65">
        <f t="shared" si="12"/>
        <v>0</v>
      </c>
      <c r="G80" s="136"/>
      <c r="H80" s="82"/>
    </row>
    <row r="81" spans="1:8">
      <c r="A81" s="797"/>
      <c r="B81" s="859"/>
      <c r="C81" s="243" t="s">
        <v>234</v>
      </c>
      <c r="D81" s="65">
        <f>SUM(D76:D80)</f>
        <v>0</v>
      </c>
      <c r="E81" s="65">
        <f t="shared" ref="E81" si="18">SUM(E76:E80)</f>
        <v>0</v>
      </c>
      <c r="F81" s="65">
        <f t="shared" si="12"/>
        <v>0</v>
      </c>
      <c r="G81" s="136"/>
      <c r="H81" s="82"/>
    </row>
    <row r="82" spans="1:8" ht="33">
      <c r="A82" s="797"/>
      <c r="B82" s="869" t="s">
        <v>174</v>
      </c>
      <c r="C82" s="161" t="s">
        <v>149</v>
      </c>
      <c r="D82" s="238"/>
      <c r="E82" s="238"/>
      <c r="F82" s="65">
        <f t="shared" si="12"/>
        <v>0</v>
      </c>
      <c r="G82" s="136"/>
      <c r="H82" s="254"/>
    </row>
    <row r="83" spans="1:8" ht="33">
      <c r="A83" s="797"/>
      <c r="B83" s="803"/>
      <c r="C83" s="161" t="s">
        <v>169</v>
      </c>
      <c r="D83" s="44"/>
      <c r="E83" s="44"/>
      <c r="F83" s="65">
        <f t="shared" si="12"/>
        <v>0</v>
      </c>
      <c r="G83" s="136"/>
      <c r="H83" s="82"/>
    </row>
    <row r="84" spans="1:8" ht="33">
      <c r="A84" s="797"/>
      <c r="B84" s="803"/>
      <c r="C84" s="161" t="s">
        <v>170</v>
      </c>
      <c r="D84" s="44"/>
      <c r="E84" s="44"/>
      <c r="F84" s="65">
        <f t="shared" ref="F84:F112" si="19">E84-D84</f>
        <v>0</v>
      </c>
      <c r="G84" s="136"/>
      <c r="H84" s="82"/>
    </row>
    <row r="85" spans="1:8" ht="33">
      <c r="A85" s="797"/>
      <c r="B85" s="803"/>
      <c r="C85" s="161" t="s">
        <v>128</v>
      </c>
      <c r="D85" s="44"/>
      <c r="E85" s="44"/>
      <c r="F85" s="65">
        <f t="shared" si="19"/>
        <v>0</v>
      </c>
      <c r="G85" s="136"/>
      <c r="H85" s="82"/>
    </row>
    <row r="86" spans="1:8" ht="49.5">
      <c r="A86" s="797"/>
      <c r="B86" s="803"/>
      <c r="C86" s="161" t="s">
        <v>125</v>
      </c>
      <c r="D86" s="44"/>
      <c r="E86" s="44"/>
      <c r="F86" s="65">
        <f t="shared" si="19"/>
        <v>0</v>
      </c>
      <c r="G86" s="136"/>
      <c r="H86" s="82"/>
    </row>
    <row r="87" spans="1:8" ht="49.5">
      <c r="A87" s="797"/>
      <c r="B87" s="803"/>
      <c r="C87" s="161" t="s">
        <v>129</v>
      </c>
      <c r="D87" s="44"/>
      <c r="E87" s="44"/>
      <c r="F87" s="65">
        <f t="shared" si="19"/>
        <v>0</v>
      </c>
      <c r="G87" s="136"/>
      <c r="H87" s="82"/>
    </row>
    <row r="88" spans="1:8" ht="49.5">
      <c r="A88" s="797"/>
      <c r="B88" s="803"/>
      <c r="C88" s="161" t="s">
        <v>126</v>
      </c>
      <c r="D88" s="44"/>
      <c r="E88" s="44"/>
      <c r="F88" s="65">
        <f t="shared" si="19"/>
        <v>0</v>
      </c>
      <c r="G88" s="136"/>
      <c r="H88" s="82"/>
    </row>
    <row r="89" spans="1:8" ht="49.5">
      <c r="A89" s="797"/>
      <c r="B89" s="803"/>
      <c r="C89" s="161" t="s">
        <v>127</v>
      </c>
      <c r="D89" s="44"/>
      <c r="E89" s="44"/>
      <c r="F89" s="65">
        <f t="shared" si="19"/>
        <v>0</v>
      </c>
      <c r="G89" s="136"/>
      <c r="H89" s="82"/>
    </row>
    <row r="90" spans="1:8" ht="33">
      <c r="A90" s="797"/>
      <c r="B90" s="803"/>
      <c r="C90" s="161" t="s">
        <v>124</v>
      </c>
      <c r="D90" s="44"/>
      <c r="E90" s="44"/>
      <c r="F90" s="65">
        <f t="shared" si="19"/>
        <v>0</v>
      </c>
      <c r="G90" s="136"/>
      <c r="H90" s="82"/>
    </row>
    <row r="91" spans="1:8" ht="33">
      <c r="A91" s="797"/>
      <c r="B91" s="803"/>
      <c r="C91" s="161" t="s">
        <v>123</v>
      </c>
      <c r="D91" s="44"/>
      <c r="E91" s="44"/>
      <c r="F91" s="65">
        <f t="shared" si="19"/>
        <v>0</v>
      </c>
      <c r="G91" s="136"/>
      <c r="H91" s="82"/>
    </row>
    <row r="92" spans="1:8" ht="33">
      <c r="A92" s="797"/>
      <c r="B92" s="803"/>
      <c r="C92" s="161" t="s">
        <v>171</v>
      </c>
      <c r="D92" s="44"/>
      <c r="E92" s="44"/>
      <c r="F92" s="65">
        <f t="shared" si="19"/>
        <v>0</v>
      </c>
      <c r="G92" s="136"/>
      <c r="H92" s="82"/>
    </row>
    <row r="93" spans="1:8" ht="33">
      <c r="A93" s="797"/>
      <c r="B93" s="803"/>
      <c r="C93" s="161" t="s">
        <v>188</v>
      </c>
      <c r="D93" s="44"/>
      <c r="E93" s="44"/>
      <c r="F93" s="65">
        <f t="shared" si="19"/>
        <v>0</v>
      </c>
      <c r="G93" s="136"/>
      <c r="H93" s="82"/>
    </row>
    <row r="94" spans="1:8" ht="33">
      <c r="A94" s="797"/>
      <c r="B94" s="803"/>
      <c r="C94" s="161" t="s">
        <v>189</v>
      </c>
      <c r="D94" s="44"/>
      <c r="E94" s="44"/>
      <c r="F94" s="65">
        <f t="shared" si="19"/>
        <v>0</v>
      </c>
      <c r="G94" s="136"/>
      <c r="H94" s="82"/>
    </row>
    <row r="95" spans="1:8" ht="49.5">
      <c r="A95" s="797"/>
      <c r="B95" s="803"/>
      <c r="C95" s="161" t="s">
        <v>190</v>
      </c>
      <c r="D95" s="44"/>
      <c r="E95" s="44"/>
      <c r="F95" s="65">
        <f t="shared" si="19"/>
        <v>0</v>
      </c>
      <c r="G95" s="136"/>
      <c r="H95" s="82"/>
    </row>
    <row r="96" spans="1:8" ht="33">
      <c r="A96" s="797"/>
      <c r="B96" s="803"/>
      <c r="C96" s="161" t="s">
        <v>191</v>
      </c>
      <c r="D96" s="44"/>
      <c r="E96" s="44"/>
      <c r="F96" s="65">
        <f t="shared" si="19"/>
        <v>0</v>
      </c>
      <c r="G96" s="136"/>
      <c r="H96" s="82"/>
    </row>
    <row r="97" spans="1:8" ht="33">
      <c r="A97" s="797"/>
      <c r="B97" s="803"/>
      <c r="C97" s="161" t="s">
        <v>192</v>
      </c>
      <c r="D97" s="44"/>
      <c r="E97" s="44"/>
      <c r="F97" s="65">
        <f t="shared" si="19"/>
        <v>0</v>
      </c>
      <c r="G97" s="136"/>
      <c r="H97" s="82"/>
    </row>
    <row r="98" spans="1:8" ht="33">
      <c r="A98" s="797"/>
      <c r="B98" s="803"/>
      <c r="C98" s="161" t="s">
        <v>193</v>
      </c>
      <c r="D98" s="44"/>
      <c r="E98" s="44"/>
      <c r="F98" s="65">
        <f t="shared" si="19"/>
        <v>0</v>
      </c>
      <c r="G98" s="136"/>
      <c r="H98" s="82"/>
    </row>
    <row r="99" spans="1:8" ht="33">
      <c r="A99" s="797"/>
      <c r="B99" s="803"/>
      <c r="C99" s="161" t="s">
        <v>194</v>
      </c>
      <c r="D99" s="44"/>
      <c r="E99" s="717"/>
      <c r="F99" s="65">
        <f t="shared" si="19"/>
        <v>0</v>
      </c>
      <c r="G99" s="136"/>
      <c r="H99" s="82"/>
    </row>
    <row r="100" spans="1:8" ht="33">
      <c r="A100" s="797"/>
      <c r="B100" s="803"/>
      <c r="C100" s="161" t="s">
        <v>183</v>
      </c>
      <c r="D100" s="44"/>
      <c r="E100" s="717"/>
      <c r="F100" s="65">
        <f t="shared" si="19"/>
        <v>0</v>
      </c>
      <c r="G100" s="136"/>
      <c r="H100" s="82"/>
    </row>
    <row r="101" spans="1:8" ht="49.5">
      <c r="A101" s="797"/>
      <c r="B101" s="803"/>
      <c r="C101" s="161" t="s">
        <v>184</v>
      </c>
      <c r="D101" s="44"/>
      <c r="E101" s="717"/>
      <c r="F101" s="65">
        <f t="shared" si="19"/>
        <v>0</v>
      </c>
      <c r="G101" s="136"/>
      <c r="H101" s="82"/>
    </row>
    <row r="102" spans="1:8" ht="33">
      <c r="A102" s="797"/>
      <c r="B102" s="803"/>
      <c r="C102" s="161" t="s">
        <v>185</v>
      </c>
      <c r="D102" s="44"/>
      <c r="E102" s="717"/>
      <c r="F102" s="65">
        <f t="shared" si="19"/>
        <v>0</v>
      </c>
      <c r="G102" s="136"/>
      <c r="H102" s="82"/>
    </row>
    <row r="103" spans="1:8" ht="33">
      <c r="A103" s="797"/>
      <c r="B103" s="803"/>
      <c r="C103" s="161" t="s">
        <v>186</v>
      </c>
      <c r="D103" s="44"/>
      <c r="E103" s="717"/>
      <c r="F103" s="65">
        <f t="shared" si="19"/>
        <v>0</v>
      </c>
      <c r="G103" s="136"/>
      <c r="H103" s="82"/>
    </row>
    <row r="104" spans="1:8">
      <c r="A104" s="797"/>
      <c r="B104" s="794"/>
      <c r="C104" s="234" t="s">
        <v>235</v>
      </c>
      <c r="D104" s="65">
        <f>SUM(D82:D103)</f>
        <v>0</v>
      </c>
      <c r="E104" s="733">
        <f>SUM(E82:E103)</f>
        <v>0</v>
      </c>
      <c r="F104" s="65">
        <f t="shared" si="19"/>
        <v>0</v>
      </c>
      <c r="G104" s="136"/>
      <c r="H104" s="82"/>
    </row>
    <row r="105" spans="1:8">
      <c r="A105" s="798"/>
      <c r="B105" s="827" t="s">
        <v>13</v>
      </c>
      <c r="C105" s="827"/>
      <c r="D105" s="72">
        <f>SUM(D81,D104)</f>
        <v>0</v>
      </c>
      <c r="E105" s="746">
        <f>SUM(E81,E104)</f>
        <v>0</v>
      </c>
      <c r="F105" s="40">
        <f t="shared" si="19"/>
        <v>0</v>
      </c>
      <c r="G105" s="585"/>
      <c r="H105" s="294"/>
    </row>
    <row r="106" spans="1:8">
      <c r="A106" s="797" t="s">
        <v>197</v>
      </c>
      <c r="B106" s="343" t="s">
        <v>5</v>
      </c>
      <c r="C106" s="236" t="s">
        <v>8</v>
      </c>
      <c r="D106" s="728"/>
      <c r="E106" s="76"/>
      <c r="F106" s="36">
        <f t="shared" si="19"/>
        <v>0</v>
      </c>
      <c r="G106" s="136"/>
      <c r="H106" s="37"/>
    </row>
    <row r="107" spans="1:8">
      <c r="A107" s="798"/>
      <c r="B107" s="829" t="s">
        <v>13</v>
      </c>
      <c r="C107" s="830"/>
      <c r="D107" s="72">
        <f>D106</f>
        <v>0</v>
      </c>
      <c r="E107" s="723">
        <f t="shared" ref="E107" si="20">E106</f>
        <v>0</v>
      </c>
      <c r="F107" s="173">
        <f t="shared" si="19"/>
        <v>0</v>
      </c>
      <c r="G107" s="252"/>
      <c r="H107" s="42"/>
    </row>
    <row r="108" spans="1:8" ht="33">
      <c r="A108" s="793" t="s">
        <v>175</v>
      </c>
      <c r="B108" s="794" t="s">
        <v>175</v>
      </c>
      <c r="C108" s="561" t="s">
        <v>60</v>
      </c>
      <c r="D108" s="729"/>
      <c r="E108" s="231"/>
      <c r="F108" s="172">
        <f t="shared" si="19"/>
        <v>0</v>
      </c>
      <c r="G108" s="136" t="e">
        <f>F108/D108*100%</f>
        <v>#DIV/0!</v>
      </c>
      <c r="H108" s="39"/>
    </row>
    <row r="109" spans="1:8">
      <c r="A109" s="793"/>
      <c r="B109" s="795"/>
      <c r="C109" s="562" t="s">
        <v>38</v>
      </c>
      <c r="D109" s="715"/>
      <c r="E109" s="76"/>
      <c r="F109" s="36">
        <f t="shared" si="19"/>
        <v>0</v>
      </c>
      <c r="G109" s="136"/>
      <c r="H109" s="37"/>
    </row>
    <row r="110" spans="1:8">
      <c r="A110" s="854"/>
      <c r="B110" s="855" t="s">
        <v>13</v>
      </c>
      <c r="C110" s="856"/>
      <c r="D110" s="740">
        <f>SUM(D108:D109)</f>
        <v>0</v>
      </c>
      <c r="E110" s="734">
        <f t="shared" ref="E110" si="21">SUM(E108:E109)</f>
        <v>0</v>
      </c>
      <c r="F110" s="40">
        <f t="shared" si="19"/>
        <v>0</v>
      </c>
      <c r="G110" s="247" t="e">
        <f>F110/D110*100%</f>
        <v>#DIV/0!</v>
      </c>
      <c r="H110" s="42"/>
    </row>
    <row r="111" spans="1:8" ht="33">
      <c r="A111" s="598" t="s">
        <v>42</v>
      </c>
      <c r="B111" s="599" t="s">
        <v>42</v>
      </c>
      <c r="C111" s="600" t="s">
        <v>63</v>
      </c>
      <c r="D111" s="592"/>
      <c r="E111" s="593"/>
      <c r="F111" s="573">
        <f t="shared" si="19"/>
        <v>0</v>
      </c>
      <c r="G111" s="574"/>
      <c r="H111" s="575"/>
    </row>
    <row r="112" spans="1:8">
      <c r="A112" s="832" t="s">
        <v>40</v>
      </c>
      <c r="B112" s="833"/>
      <c r="C112" s="834"/>
      <c r="D112" s="295">
        <f>SUM(D71,D75,D105,D107,D110,D111)</f>
        <v>0</v>
      </c>
      <c r="E112" s="295">
        <f>SUM(E71,E75,E105,E107,E110,E111)</f>
        <v>0</v>
      </c>
      <c r="F112" s="295">
        <f t="shared" si="19"/>
        <v>0</v>
      </c>
      <c r="G112" s="473" t="e">
        <f>F112/D112*100%</f>
        <v>#DIV/0!</v>
      </c>
      <c r="H112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/>
  </sheetViews>
  <sheetFormatPr defaultRowHeight="16.5"/>
  <sheetData>
    <row r="1" spans="1:9" ht="19.5">
      <c r="A1" s="907"/>
      <c r="B1" s="907"/>
      <c r="C1" s="907"/>
      <c r="D1" s="907"/>
      <c r="E1" s="907"/>
      <c r="F1" s="907"/>
      <c r="G1" s="907"/>
      <c r="H1" s="907"/>
      <c r="I1" s="907"/>
    </row>
    <row r="2" spans="1:9" ht="31.5">
      <c r="A2" s="908" t="s">
        <v>65</v>
      </c>
      <c r="B2" s="908"/>
      <c r="C2" s="908"/>
      <c r="D2" s="908"/>
      <c r="E2" s="908"/>
      <c r="F2" s="908"/>
      <c r="G2" s="908"/>
      <c r="H2" s="908"/>
      <c r="I2" s="908"/>
    </row>
    <row r="3" spans="1:9" ht="17.25">
      <c r="A3" s="846" t="s">
        <v>112</v>
      </c>
      <c r="B3" s="846"/>
      <c r="C3" s="846"/>
      <c r="D3" s="846"/>
      <c r="E3" s="846"/>
      <c r="F3" s="846"/>
      <c r="G3" s="846"/>
      <c r="H3" s="846"/>
      <c r="I3" s="846"/>
    </row>
    <row r="4" spans="1:9" ht="17.25">
      <c r="A4" s="846"/>
      <c r="B4" s="846"/>
      <c r="C4" s="846"/>
      <c r="D4" s="846"/>
      <c r="E4" s="846"/>
      <c r="F4" s="846"/>
      <c r="G4" s="846"/>
      <c r="H4" s="846"/>
      <c r="I4" s="846"/>
    </row>
    <row r="5" spans="1:9" ht="17.25">
      <c r="A5" s="909" t="s">
        <v>64</v>
      </c>
      <c r="B5" s="909"/>
      <c r="C5" s="909"/>
      <c r="D5" s="909"/>
      <c r="E5" s="909"/>
      <c r="F5" s="909"/>
      <c r="G5" s="909"/>
      <c r="H5" s="909"/>
      <c r="I5" s="909"/>
    </row>
    <row r="6" spans="1:9" ht="69">
      <c r="A6" s="910" t="s">
        <v>14</v>
      </c>
      <c r="B6" s="911"/>
      <c r="C6" s="911"/>
      <c r="D6" s="785" t="s">
        <v>187</v>
      </c>
      <c r="E6" s="785" t="s">
        <v>237</v>
      </c>
      <c r="F6" s="785" t="s">
        <v>236</v>
      </c>
      <c r="G6" s="785" t="s">
        <v>56</v>
      </c>
      <c r="H6" s="787" t="s">
        <v>46</v>
      </c>
      <c r="I6" s="789" t="s">
        <v>57</v>
      </c>
    </row>
    <row r="7" spans="1:9" ht="17.25">
      <c r="A7" s="95" t="s">
        <v>0</v>
      </c>
      <c r="B7" s="96" t="s">
        <v>1</v>
      </c>
      <c r="C7" s="96" t="s">
        <v>2</v>
      </c>
      <c r="D7" s="786"/>
      <c r="E7" s="786"/>
      <c r="F7" s="786"/>
      <c r="G7" s="786"/>
      <c r="H7" s="912"/>
      <c r="I7" s="839"/>
    </row>
    <row r="8" spans="1:9" ht="33">
      <c r="A8" s="891" t="s">
        <v>209</v>
      </c>
      <c r="B8" s="884" t="s">
        <v>210</v>
      </c>
      <c r="C8" s="185" t="s">
        <v>239</v>
      </c>
      <c r="D8" s="23"/>
      <c r="E8" s="23"/>
      <c r="F8" s="20"/>
      <c r="G8" s="7">
        <f>F8-D8</f>
        <v>0</v>
      </c>
      <c r="H8" s="144" t="e">
        <f>G8/D8*100</f>
        <v>#DIV/0!</v>
      </c>
      <c r="I8" s="195"/>
    </row>
    <row r="9" spans="1:9" ht="33">
      <c r="A9" s="893"/>
      <c r="B9" s="885"/>
      <c r="C9" s="357" t="s">
        <v>240</v>
      </c>
      <c r="D9" s="423"/>
      <c r="E9" s="423"/>
      <c r="F9" s="424"/>
      <c r="G9" s="7">
        <f>F9-D9</f>
        <v>0</v>
      </c>
      <c r="H9" s="144" t="e">
        <f>G9/D9*100</f>
        <v>#DIV/0!</v>
      </c>
      <c r="I9" s="425"/>
    </row>
    <row r="10" spans="1:9">
      <c r="A10" s="892"/>
      <c r="B10" s="889" t="s">
        <v>13</v>
      </c>
      <c r="C10" s="889"/>
      <c r="D10" s="97"/>
      <c r="E10" s="97"/>
      <c r="F10" s="98"/>
      <c r="G10" s="99">
        <f t="shared" ref="G10:G33" si="0">F10-D10</f>
        <v>0</v>
      </c>
      <c r="H10" s="158" t="e">
        <f t="shared" ref="H10:H33" si="1">G10/D10*100</f>
        <v>#DIV/0!</v>
      </c>
      <c r="I10" s="196"/>
    </row>
    <row r="11" spans="1:9" ht="33">
      <c r="A11" s="899" t="s">
        <v>211</v>
      </c>
      <c r="B11" s="346" t="s">
        <v>196</v>
      </c>
      <c r="C11" s="184" t="s">
        <v>102</v>
      </c>
      <c r="D11" s="116"/>
      <c r="E11" s="116"/>
      <c r="F11" s="114"/>
      <c r="G11" s="117">
        <f t="shared" si="0"/>
        <v>0</v>
      </c>
      <c r="H11" s="157" t="e">
        <f t="shared" si="1"/>
        <v>#DIV/0!</v>
      </c>
      <c r="I11" s="197"/>
    </row>
    <row r="12" spans="1:9" ht="27">
      <c r="A12" s="899"/>
      <c r="B12" s="356" t="s">
        <v>101</v>
      </c>
      <c r="C12" s="184" t="s">
        <v>101</v>
      </c>
      <c r="D12" s="23"/>
      <c r="E12" s="23"/>
      <c r="F12" s="20"/>
      <c r="G12" s="7">
        <f t="shared" si="0"/>
        <v>0</v>
      </c>
      <c r="H12" s="144" t="e">
        <f t="shared" si="1"/>
        <v>#DIV/0!</v>
      </c>
      <c r="I12" s="195"/>
    </row>
    <row r="13" spans="1:9">
      <c r="A13" s="882"/>
      <c r="B13" s="897" t="s">
        <v>13</v>
      </c>
      <c r="C13" s="898"/>
      <c r="D13" s="159"/>
      <c r="E13" s="159"/>
      <c r="F13" s="160"/>
      <c r="G13" s="99">
        <f t="shared" si="0"/>
        <v>0</v>
      </c>
      <c r="H13" s="158" t="e">
        <f t="shared" si="1"/>
        <v>#DIV/0!</v>
      </c>
      <c r="I13" s="198"/>
    </row>
    <row r="14" spans="1:9" ht="33">
      <c r="A14" s="890" t="s">
        <v>146</v>
      </c>
      <c r="B14" s="887" t="s">
        <v>212</v>
      </c>
      <c r="C14" s="204" t="s">
        <v>66</v>
      </c>
      <c r="D14" s="109"/>
      <c r="E14" s="109"/>
      <c r="F14" s="110"/>
      <c r="G14" s="117">
        <f t="shared" si="0"/>
        <v>0</v>
      </c>
      <c r="H14" s="157" t="e">
        <f t="shared" si="1"/>
        <v>#DIV/0!</v>
      </c>
      <c r="I14" s="199"/>
    </row>
    <row r="15" spans="1:9">
      <c r="A15" s="890"/>
      <c r="B15" s="888"/>
      <c r="C15" s="204" t="s">
        <v>71</v>
      </c>
      <c r="D15" s="109"/>
      <c r="E15" s="109"/>
      <c r="F15" s="110"/>
      <c r="G15" s="7">
        <f t="shared" si="0"/>
        <v>0</v>
      </c>
      <c r="H15" s="144" t="e">
        <f t="shared" si="1"/>
        <v>#DIV/0!</v>
      </c>
      <c r="I15" s="199"/>
    </row>
    <row r="16" spans="1:9" ht="33">
      <c r="A16" s="891"/>
      <c r="B16" s="886" t="s">
        <v>213</v>
      </c>
      <c r="C16" s="187" t="s">
        <v>67</v>
      </c>
      <c r="D16" s="94"/>
      <c r="E16" s="94"/>
      <c r="F16" s="93"/>
      <c r="G16" s="7">
        <f t="shared" si="0"/>
        <v>0</v>
      </c>
      <c r="H16" s="144" t="e">
        <f t="shared" si="1"/>
        <v>#DIV/0!</v>
      </c>
      <c r="I16" s="200"/>
    </row>
    <row r="17" spans="1:9" ht="33">
      <c r="A17" s="891"/>
      <c r="B17" s="887"/>
      <c r="C17" s="187" t="s">
        <v>68</v>
      </c>
      <c r="D17" s="94"/>
      <c r="E17" s="94"/>
      <c r="F17" s="93"/>
      <c r="G17" s="7">
        <f t="shared" si="0"/>
        <v>0</v>
      </c>
      <c r="H17" s="144" t="e">
        <f t="shared" si="1"/>
        <v>#DIV/0!</v>
      </c>
      <c r="I17" s="200"/>
    </row>
    <row r="18" spans="1:9" ht="33">
      <c r="A18" s="891"/>
      <c r="B18" s="887"/>
      <c r="C18" s="187" t="s">
        <v>69</v>
      </c>
      <c r="D18" s="94"/>
      <c r="E18" s="94"/>
      <c r="F18" s="93"/>
      <c r="G18" s="7">
        <f t="shared" si="0"/>
        <v>0</v>
      </c>
      <c r="H18" s="144" t="e">
        <f t="shared" si="1"/>
        <v>#DIV/0!</v>
      </c>
      <c r="I18" s="200"/>
    </row>
    <row r="19" spans="1:9">
      <c r="A19" s="891"/>
      <c r="B19" s="888"/>
      <c r="C19" s="187" t="s">
        <v>70</v>
      </c>
      <c r="D19" s="94"/>
      <c r="E19" s="94"/>
      <c r="F19" s="93"/>
      <c r="G19" s="7">
        <f t="shared" si="0"/>
        <v>0</v>
      </c>
      <c r="H19" s="144" t="e">
        <f t="shared" si="1"/>
        <v>#DIV/0!</v>
      </c>
      <c r="I19" s="200"/>
    </row>
    <row r="20" spans="1:9">
      <c r="A20" s="892"/>
      <c r="B20" s="889" t="s">
        <v>12</v>
      </c>
      <c r="C20" s="889"/>
      <c r="D20" s="100"/>
      <c r="E20" s="100"/>
      <c r="F20" s="101"/>
      <c r="G20" s="99">
        <f t="shared" si="0"/>
        <v>0</v>
      </c>
      <c r="H20" s="158" t="e">
        <f t="shared" si="1"/>
        <v>#DIV/0!</v>
      </c>
      <c r="I20" s="201"/>
    </row>
    <row r="21" spans="1:9">
      <c r="A21" s="890" t="s">
        <v>214</v>
      </c>
      <c r="B21" s="205" t="s">
        <v>72</v>
      </c>
      <c r="C21" s="206" t="s">
        <v>72</v>
      </c>
      <c r="D21" s="110"/>
      <c r="E21" s="110"/>
      <c r="F21" s="109"/>
      <c r="G21" s="117">
        <f t="shared" si="0"/>
        <v>0</v>
      </c>
      <c r="H21" s="157" t="e">
        <f t="shared" si="1"/>
        <v>#DIV/0!</v>
      </c>
      <c r="I21" s="202"/>
    </row>
    <row r="22" spans="1:9">
      <c r="A22" s="892"/>
      <c r="B22" s="889" t="s">
        <v>12</v>
      </c>
      <c r="C22" s="889"/>
      <c r="D22" s="101"/>
      <c r="E22" s="101"/>
      <c r="F22" s="102"/>
      <c r="G22" s="99">
        <f t="shared" si="0"/>
        <v>0</v>
      </c>
      <c r="H22" s="158" t="e">
        <f t="shared" si="1"/>
        <v>#DIV/0!</v>
      </c>
      <c r="I22" s="201"/>
    </row>
    <row r="23" spans="1:9">
      <c r="A23" s="881" t="s">
        <v>216</v>
      </c>
      <c r="B23" s="345" t="s">
        <v>215</v>
      </c>
      <c r="C23" s="428" t="s">
        <v>73</v>
      </c>
      <c r="D23" s="429"/>
      <c r="E23" s="429"/>
      <c r="F23" s="429"/>
      <c r="G23" s="4">
        <f t="shared" si="0"/>
        <v>0</v>
      </c>
      <c r="H23" s="430" t="e">
        <f t="shared" si="1"/>
        <v>#DIV/0!</v>
      </c>
      <c r="I23" s="431"/>
    </row>
    <row r="24" spans="1:9">
      <c r="A24" s="882"/>
      <c r="B24" s="770" t="s">
        <v>241</v>
      </c>
      <c r="C24" s="771"/>
      <c r="D24" s="100"/>
      <c r="E24" s="100"/>
      <c r="F24" s="100"/>
      <c r="G24" s="432">
        <f t="shared" si="0"/>
        <v>0</v>
      </c>
      <c r="H24" s="433" t="e">
        <f t="shared" si="1"/>
        <v>#DIV/0!</v>
      </c>
      <c r="I24" s="102"/>
    </row>
    <row r="25" spans="1:9">
      <c r="A25" s="355" t="s">
        <v>103</v>
      </c>
      <c r="B25" s="356" t="s">
        <v>103</v>
      </c>
      <c r="C25" s="184" t="s">
        <v>103</v>
      </c>
      <c r="D25" s="109"/>
      <c r="E25" s="109"/>
      <c r="F25" s="109"/>
      <c r="G25" s="117">
        <f t="shared" si="0"/>
        <v>0</v>
      </c>
      <c r="H25" s="157" t="e">
        <f t="shared" si="1"/>
        <v>#DIV/0!</v>
      </c>
      <c r="I25" s="427"/>
    </row>
    <row r="26" spans="1:9">
      <c r="A26" s="426"/>
      <c r="B26" s="889" t="s">
        <v>12</v>
      </c>
      <c r="C26" s="889"/>
      <c r="D26" s="100"/>
      <c r="E26" s="100"/>
      <c r="F26" s="100"/>
      <c r="G26" s="99">
        <f t="shared" si="0"/>
        <v>0</v>
      </c>
      <c r="H26" s="158" t="e">
        <f t="shared" si="1"/>
        <v>#DIV/0!</v>
      </c>
      <c r="I26" s="201"/>
    </row>
    <row r="27" spans="1:9">
      <c r="A27" s="890" t="s">
        <v>195</v>
      </c>
      <c r="B27" s="888" t="s">
        <v>154</v>
      </c>
      <c r="C27" s="205" t="s">
        <v>107</v>
      </c>
      <c r="D27" s="109"/>
      <c r="E27" s="109"/>
      <c r="F27" s="109"/>
      <c r="G27" s="117">
        <f t="shared" si="0"/>
        <v>0</v>
      </c>
      <c r="H27" s="157" t="e">
        <f t="shared" si="1"/>
        <v>#DIV/0!</v>
      </c>
      <c r="I27" s="202"/>
    </row>
    <row r="28" spans="1:9" ht="33">
      <c r="A28" s="891"/>
      <c r="B28" s="894"/>
      <c r="C28" s="185" t="s">
        <v>10</v>
      </c>
      <c r="D28" s="94"/>
      <c r="E28" s="94"/>
      <c r="F28" s="94"/>
      <c r="G28" s="7">
        <f t="shared" si="0"/>
        <v>0</v>
      </c>
      <c r="H28" s="144" t="e">
        <f t="shared" si="1"/>
        <v>#DIV/0!</v>
      </c>
      <c r="I28" s="203"/>
    </row>
    <row r="29" spans="1:9">
      <c r="A29" s="892"/>
      <c r="B29" s="889" t="s">
        <v>12</v>
      </c>
      <c r="C29" s="889"/>
      <c r="D29" s="100"/>
      <c r="E29" s="100"/>
      <c r="F29" s="100"/>
      <c r="G29" s="99">
        <f t="shared" si="0"/>
        <v>0</v>
      </c>
      <c r="H29" s="158" t="e">
        <f t="shared" si="1"/>
        <v>#DIV/0!</v>
      </c>
      <c r="I29" s="201"/>
    </row>
    <row r="30" spans="1:9" ht="33">
      <c r="A30" s="890" t="s">
        <v>217</v>
      </c>
      <c r="B30" s="888" t="s">
        <v>218</v>
      </c>
      <c r="C30" s="205" t="s">
        <v>74</v>
      </c>
      <c r="D30" s="92"/>
      <c r="E30" s="92"/>
      <c r="F30" s="8"/>
      <c r="G30" s="117">
        <f t="shared" si="0"/>
        <v>0</v>
      </c>
      <c r="H30" s="157" t="e">
        <f t="shared" si="1"/>
        <v>#DIV/0!</v>
      </c>
      <c r="I30" s="9"/>
    </row>
    <row r="31" spans="1:9" ht="33">
      <c r="A31" s="891"/>
      <c r="B31" s="894"/>
      <c r="C31" s="185" t="s">
        <v>108</v>
      </c>
      <c r="D31" s="92"/>
      <c r="E31" s="92"/>
      <c r="F31" s="8"/>
      <c r="G31" s="7">
        <f t="shared" si="0"/>
        <v>0</v>
      </c>
      <c r="H31" s="144" t="e">
        <f t="shared" si="1"/>
        <v>#DIV/0!</v>
      </c>
      <c r="I31" s="9"/>
    </row>
    <row r="32" spans="1:9">
      <c r="A32" s="893"/>
      <c r="B32" s="895" t="s">
        <v>12</v>
      </c>
      <c r="C32" s="896"/>
      <c r="D32" s="156"/>
      <c r="E32" s="156"/>
      <c r="F32" s="145"/>
      <c r="G32" s="146">
        <f t="shared" si="0"/>
        <v>0</v>
      </c>
      <c r="H32" s="147" t="e">
        <f t="shared" si="1"/>
        <v>#DIV/0!</v>
      </c>
      <c r="I32" s="148"/>
    </row>
    <row r="33" spans="1:9">
      <c r="A33" s="900" t="s">
        <v>16</v>
      </c>
      <c r="B33" s="901"/>
      <c r="C33" s="901"/>
      <c r="D33" s="103">
        <f>SUM(D10,D13,D20,D22,D26,D29,D32)</f>
        <v>0</v>
      </c>
      <c r="E33" s="103"/>
      <c r="F33" s="103">
        <f>SUM(F10,F13,F20,F22,F26,F29,F32)</f>
        <v>0</v>
      </c>
      <c r="G33" s="149">
        <f t="shared" si="0"/>
        <v>0</v>
      </c>
      <c r="H33" s="150" t="e">
        <f t="shared" si="1"/>
        <v>#DIV/0!</v>
      </c>
      <c r="I33" s="104"/>
    </row>
    <row r="34" spans="1:9">
      <c r="A34" s="902" t="s">
        <v>62</v>
      </c>
      <c r="B34" s="903"/>
      <c r="C34" s="903"/>
      <c r="D34" s="903"/>
      <c r="E34" s="903"/>
      <c r="F34" s="903"/>
      <c r="G34" s="903"/>
      <c r="H34" s="903"/>
      <c r="I34" s="904"/>
    </row>
    <row r="35" spans="1:9" ht="69">
      <c r="A35" s="905" t="s">
        <v>14</v>
      </c>
      <c r="B35" s="906"/>
      <c r="C35" s="906"/>
      <c r="D35" s="785" t="s">
        <v>187</v>
      </c>
      <c r="E35" s="785" t="s">
        <v>237</v>
      </c>
      <c r="F35" s="785" t="s">
        <v>236</v>
      </c>
      <c r="G35" s="785" t="s">
        <v>56</v>
      </c>
      <c r="H35" s="787" t="s">
        <v>46</v>
      </c>
      <c r="I35" s="789" t="s">
        <v>57</v>
      </c>
    </row>
    <row r="36" spans="1:9" ht="17.25">
      <c r="A36" s="112" t="s">
        <v>0</v>
      </c>
      <c r="B36" s="111" t="s">
        <v>1</v>
      </c>
      <c r="C36" s="84" t="s">
        <v>2</v>
      </c>
      <c r="D36" s="786"/>
      <c r="E36" s="786"/>
      <c r="F36" s="786"/>
      <c r="G36" s="786"/>
      <c r="H36" s="788"/>
      <c r="I36" s="790"/>
    </row>
    <row r="37" spans="1:9" ht="33">
      <c r="A37" s="781" t="s">
        <v>219</v>
      </c>
      <c r="B37" s="189" t="s">
        <v>176</v>
      </c>
      <c r="C37" s="188" t="s">
        <v>75</v>
      </c>
      <c r="D37" s="87"/>
      <c r="E37" s="87"/>
      <c r="F37" s="88"/>
      <c r="G37" s="88">
        <f>F37-D37</f>
        <v>0</v>
      </c>
      <c r="H37" s="151" t="e">
        <f>G37/D37*100</f>
        <v>#DIV/0!</v>
      </c>
      <c r="I37" s="2"/>
    </row>
    <row r="38" spans="1:9" ht="33">
      <c r="A38" s="781"/>
      <c r="B38" s="769" t="s">
        <v>220</v>
      </c>
      <c r="C38" s="189" t="s">
        <v>76</v>
      </c>
      <c r="D38" s="10"/>
      <c r="E38" s="10"/>
      <c r="F38" s="11"/>
      <c r="G38" s="11">
        <f t="shared" ref="G38:G81" si="2">F38-D38</f>
        <v>0</v>
      </c>
      <c r="H38" s="214" t="e">
        <f t="shared" ref="H38:H81" si="3">G38/D38*100</f>
        <v>#DIV/0!</v>
      </c>
      <c r="I38" s="12"/>
    </row>
    <row r="39" spans="1:9" ht="33">
      <c r="A39" s="781"/>
      <c r="B39" s="769"/>
      <c r="C39" s="189" t="s">
        <v>77</v>
      </c>
      <c r="D39" s="13"/>
      <c r="E39" s="13"/>
      <c r="F39" s="14"/>
      <c r="G39" s="11">
        <f t="shared" si="2"/>
        <v>0</v>
      </c>
      <c r="H39" s="214" t="e">
        <f t="shared" si="3"/>
        <v>#DIV/0!</v>
      </c>
      <c r="I39" s="12"/>
    </row>
    <row r="40" spans="1:9" ht="33">
      <c r="A40" s="781"/>
      <c r="B40" s="189" t="s">
        <v>78</v>
      </c>
      <c r="C40" s="189" t="s">
        <v>78</v>
      </c>
      <c r="D40" s="10"/>
      <c r="E40" s="10"/>
      <c r="F40" s="11"/>
      <c r="G40" s="11">
        <f t="shared" si="2"/>
        <v>0</v>
      </c>
      <c r="H40" s="214" t="e">
        <f t="shared" si="3"/>
        <v>#DIV/0!</v>
      </c>
      <c r="I40" s="12"/>
    </row>
    <row r="41" spans="1:9" ht="33">
      <c r="A41" s="781"/>
      <c r="B41" s="769" t="s">
        <v>177</v>
      </c>
      <c r="C41" s="189" t="s">
        <v>79</v>
      </c>
      <c r="D41" s="10"/>
      <c r="E41" s="10"/>
      <c r="F41" s="11"/>
      <c r="G41" s="11">
        <f t="shared" si="2"/>
        <v>0</v>
      </c>
      <c r="H41" s="214" t="e">
        <f t="shared" si="3"/>
        <v>#DIV/0!</v>
      </c>
      <c r="I41" s="12"/>
    </row>
    <row r="42" spans="1:9" ht="49.5">
      <c r="A42" s="781"/>
      <c r="B42" s="769"/>
      <c r="C42" s="189" t="s">
        <v>80</v>
      </c>
      <c r="D42" s="10"/>
      <c r="E42" s="10"/>
      <c r="F42" s="14"/>
      <c r="G42" s="11">
        <f t="shared" si="2"/>
        <v>0</v>
      </c>
      <c r="H42" s="214" t="e">
        <f t="shared" si="3"/>
        <v>#DIV/0!</v>
      </c>
      <c r="I42" s="12"/>
    </row>
    <row r="43" spans="1:9">
      <c r="A43" s="782"/>
      <c r="B43" s="763" t="s">
        <v>12</v>
      </c>
      <c r="C43" s="764"/>
      <c r="D43" s="118"/>
      <c r="E43" s="118"/>
      <c r="F43" s="118"/>
      <c r="G43" s="125">
        <f t="shared" si="2"/>
        <v>0</v>
      </c>
      <c r="H43" s="215" t="e">
        <f t="shared" si="3"/>
        <v>#DIV/0!</v>
      </c>
      <c r="I43" s="17"/>
    </row>
    <row r="44" spans="1:9" ht="33">
      <c r="A44" s="780" t="s">
        <v>119</v>
      </c>
      <c r="B44" s="783" t="s">
        <v>178</v>
      </c>
      <c r="C44" s="207" t="s">
        <v>22</v>
      </c>
      <c r="D44" s="87"/>
      <c r="E44" s="87"/>
      <c r="F44" s="88"/>
      <c r="G44" s="88">
        <f t="shared" si="2"/>
        <v>0</v>
      </c>
      <c r="H44" s="151" t="e">
        <f t="shared" si="3"/>
        <v>#DIV/0!</v>
      </c>
      <c r="I44" s="2"/>
    </row>
    <row r="45" spans="1:9" ht="49.5">
      <c r="A45" s="781"/>
      <c r="B45" s="775"/>
      <c r="C45" s="191" t="s">
        <v>81</v>
      </c>
      <c r="D45" s="10"/>
      <c r="E45" s="10"/>
      <c r="F45" s="11"/>
      <c r="G45" s="11">
        <f t="shared" si="2"/>
        <v>0</v>
      </c>
      <c r="H45" s="214" t="e">
        <f t="shared" si="3"/>
        <v>#DIV/0!</v>
      </c>
      <c r="I45" s="12"/>
    </row>
    <row r="46" spans="1:9">
      <c r="A46" s="781"/>
      <c r="B46" s="775"/>
      <c r="C46" s="192" t="s">
        <v>82</v>
      </c>
      <c r="D46" s="10"/>
      <c r="E46" s="10"/>
      <c r="F46" s="11"/>
      <c r="G46" s="11">
        <f t="shared" si="2"/>
        <v>0</v>
      </c>
      <c r="H46" s="214" t="e">
        <f t="shared" si="3"/>
        <v>#DIV/0!</v>
      </c>
      <c r="I46" s="12"/>
    </row>
    <row r="47" spans="1:9">
      <c r="A47" s="781"/>
      <c r="B47" s="775"/>
      <c r="C47" s="192" t="s">
        <v>83</v>
      </c>
      <c r="D47" s="15"/>
      <c r="E47" s="15"/>
      <c r="F47" s="15"/>
      <c r="G47" s="11">
        <f t="shared" si="2"/>
        <v>0</v>
      </c>
      <c r="H47" s="214" t="e">
        <f t="shared" si="3"/>
        <v>#DIV/0!</v>
      </c>
      <c r="I47" s="16"/>
    </row>
    <row r="48" spans="1:9">
      <c r="A48" s="781"/>
      <c r="B48" s="775"/>
      <c r="C48" s="192" t="s">
        <v>84</v>
      </c>
      <c r="D48" s="26"/>
      <c r="E48" s="26"/>
      <c r="F48" s="15"/>
      <c r="G48" s="11">
        <f t="shared" si="2"/>
        <v>0</v>
      </c>
      <c r="H48" s="214" t="e">
        <f t="shared" si="3"/>
        <v>#DIV/0!</v>
      </c>
      <c r="I48" s="16"/>
    </row>
    <row r="49" spans="1:9" ht="33">
      <c r="A49" s="781"/>
      <c r="B49" s="775"/>
      <c r="C49" s="187" t="s">
        <v>85</v>
      </c>
      <c r="D49" s="26"/>
      <c r="E49" s="26"/>
      <c r="F49" s="15"/>
      <c r="G49" s="11">
        <f t="shared" si="2"/>
        <v>0</v>
      </c>
      <c r="H49" s="214" t="e">
        <f t="shared" si="3"/>
        <v>#DIV/0!</v>
      </c>
      <c r="I49" s="16"/>
    </row>
    <row r="50" spans="1:9" ht="33">
      <c r="A50" s="781"/>
      <c r="B50" s="775"/>
      <c r="C50" s="187" t="s">
        <v>25</v>
      </c>
      <c r="D50" s="26"/>
      <c r="E50" s="26"/>
      <c r="F50" s="15"/>
      <c r="G50" s="11">
        <f t="shared" si="2"/>
        <v>0</v>
      </c>
      <c r="H50" s="214" t="e">
        <f t="shared" si="3"/>
        <v>#DIV/0!</v>
      </c>
      <c r="I50" s="16"/>
    </row>
    <row r="51" spans="1:9">
      <c r="A51" s="781"/>
      <c r="B51" s="776"/>
      <c r="C51" s="208" t="s">
        <v>89</v>
      </c>
      <c r="D51" s="85"/>
      <c r="E51" s="85"/>
      <c r="F51" s="118"/>
      <c r="G51" s="125">
        <f t="shared" si="2"/>
        <v>0</v>
      </c>
      <c r="H51" s="215" t="e">
        <f t="shared" si="3"/>
        <v>#DIV/0!</v>
      </c>
      <c r="I51" s="17"/>
    </row>
    <row r="52" spans="1:9" ht="33">
      <c r="A52" s="781"/>
      <c r="B52" s="775" t="s">
        <v>179</v>
      </c>
      <c r="C52" s="209" t="s">
        <v>86</v>
      </c>
      <c r="D52" s="26"/>
      <c r="E52" s="26"/>
      <c r="F52" s="216"/>
      <c r="G52" s="88">
        <f t="shared" si="2"/>
        <v>0</v>
      </c>
      <c r="H52" s="151" t="e">
        <f t="shared" si="3"/>
        <v>#DIV/0!</v>
      </c>
      <c r="I52" s="21"/>
    </row>
    <row r="53" spans="1:9">
      <c r="A53" s="781"/>
      <c r="B53" s="775"/>
      <c r="C53" s="209" t="s">
        <v>87</v>
      </c>
      <c r="D53" s="26"/>
      <c r="E53" s="26"/>
      <c r="F53" s="15"/>
      <c r="G53" s="11">
        <f t="shared" si="2"/>
        <v>0</v>
      </c>
      <c r="H53" s="214" t="e">
        <f t="shared" si="3"/>
        <v>#DIV/0!</v>
      </c>
      <c r="I53" s="16"/>
    </row>
    <row r="54" spans="1:9">
      <c r="A54" s="781"/>
      <c r="B54" s="775"/>
      <c r="C54" s="209" t="s">
        <v>88</v>
      </c>
      <c r="D54" s="26"/>
      <c r="E54" s="26"/>
      <c r="F54" s="15"/>
      <c r="G54" s="11">
        <f t="shared" si="2"/>
        <v>0</v>
      </c>
      <c r="H54" s="214" t="e">
        <f t="shared" si="3"/>
        <v>#DIV/0!</v>
      </c>
      <c r="I54" s="16"/>
    </row>
    <row r="55" spans="1:9">
      <c r="A55" s="781"/>
      <c r="B55" s="776"/>
      <c r="C55" s="210" t="s">
        <v>89</v>
      </c>
      <c r="D55" s="119"/>
      <c r="E55" s="119"/>
      <c r="F55" s="118"/>
      <c r="G55" s="125">
        <f t="shared" si="2"/>
        <v>0</v>
      </c>
      <c r="H55" s="215" t="e">
        <f t="shared" si="3"/>
        <v>#DIV/0!</v>
      </c>
      <c r="I55" s="17"/>
    </row>
    <row r="56" spans="1:9">
      <c r="A56" s="782"/>
      <c r="B56" s="791" t="s">
        <v>89</v>
      </c>
      <c r="C56" s="792"/>
      <c r="D56" s="85"/>
      <c r="E56" s="85"/>
      <c r="F56" s="85"/>
      <c r="G56" s="88">
        <f t="shared" si="2"/>
        <v>0</v>
      </c>
      <c r="H56" s="151" t="e">
        <f t="shared" si="3"/>
        <v>#DIV/0!</v>
      </c>
      <c r="I56" s="86"/>
    </row>
    <row r="57" spans="1:9" ht="33">
      <c r="A57" s="780" t="s">
        <v>222</v>
      </c>
      <c r="B57" s="783" t="s">
        <v>221</v>
      </c>
      <c r="C57" s="207" t="s">
        <v>90</v>
      </c>
      <c r="D57" s="87"/>
      <c r="E57" s="87"/>
      <c r="F57" s="88"/>
      <c r="G57" s="88">
        <f t="shared" si="2"/>
        <v>0</v>
      </c>
      <c r="H57" s="151" t="e">
        <f t="shared" si="3"/>
        <v>#DIV/0!</v>
      </c>
      <c r="I57" s="2"/>
    </row>
    <row r="58" spans="1:9" ht="33">
      <c r="A58" s="781"/>
      <c r="B58" s="775"/>
      <c r="C58" s="191" t="s">
        <v>109</v>
      </c>
      <c r="D58" s="10"/>
      <c r="E58" s="10"/>
      <c r="F58" s="11"/>
      <c r="G58" s="11">
        <f t="shared" si="2"/>
        <v>0</v>
      </c>
      <c r="H58" s="214" t="e">
        <f t="shared" si="3"/>
        <v>#DIV/0!</v>
      </c>
      <c r="I58" s="12"/>
    </row>
    <row r="59" spans="1:9">
      <c r="A59" s="781"/>
      <c r="B59" s="775"/>
      <c r="C59" s="191" t="s">
        <v>91</v>
      </c>
      <c r="D59" s="10"/>
      <c r="E59" s="10"/>
      <c r="F59" s="11"/>
      <c r="G59" s="11">
        <f t="shared" si="2"/>
        <v>0</v>
      </c>
      <c r="H59" s="214" t="e">
        <f t="shared" si="3"/>
        <v>#DIV/0!</v>
      </c>
      <c r="I59" s="12"/>
    </row>
    <row r="60" spans="1:9" ht="33">
      <c r="A60" s="781"/>
      <c r="B60" s="775"/>
      <c r="C60" s="192" t="s">
        <v>92</v>
      </c>
      <c r="D60" s="19"/>
      <c r="E60" s="19"/>
      <c r="F60" s="20"/>
      <c r="G60" s="11">
        <f t="shared" si="2"/>
        <v>0</v>
      </c>
      <c r="H60" s="214" t="e">
        <f t="shared" si="3"/>
        <v>#DIV/0!</v>
      </c>
      <c r="I60" s="12"/>
    </row>
    <row r="61" spans="1:9" ht="33">
      <c r="A61" s="781"/>
      <c r="B61" s="784"/>
      <c r="C61" s="192" t="s">
        <v>93</v>
      </c>
      <c r="D61" s="19"/>
      <c r="E61" s="19"/>
      <c r="F61" s="7"/>
      <c r="G61" s="11">
        <f t="shared" si="2"/>
        <v>0</v>
      </c>
      <c r="H61" s="214" t="e">
        <f t="shared" si="3"/>
        <v>#DIV/0!</v>
      </c>
      <c r="I61" s="12"/>
    </row>
    <row r="62" spans="1:9">
      <c r="A62" s="782"/>
      <c r="B62" s="770" t="s">
        <v>94</v>
      </c>
      <c r="C62" s="771"/>
      <c r="D62" s="120"/>
      <c r="E62" s="120"/>
      <c r="F62" s="99"/>
      <c r="G62" s="125">
        <f t="shared" si="2"/>
        <v>0</v>
      </c>
      <c r="H62" s="215" t="e">
        <f t="shared" si="3"/>
        <v>#DIV/0!</v>
      </c>
      <c r="I62" s="25"/>
    </row>
    <row r="63" spans="1:9" ht="33">
      <c r="A63" s="765" t="s">
        <v>223</v>
      </c>
      <c r="B63" s="188" t="s">
        <v>180</v>
      </c>
      <c r="C63" s="186" t="s">
        <v>95</v>
      </c>
      <c r="D63" s="121"/>
      <c r="E63" s="121"/>
      <c r="F63" s="122"/>
      <c r="G63" s="88">
        <f t="shared" si="2"/>
        <v>0</v>
      </c>
      <c r="H63" s="151" t="e">
        <f t="shared" si="3"/>
        <v>#DIV/0!</v>
      </c>
      <c r="I63" s="2"/>
    </row>
    <row r="64" spans="1:9" ht="33">
      <c r="A64" s="766"/>
      <c r="B64" s="189" t="s">
        <v>224</v>
      </c>
      <c r="C64" s="211" t="s">
        <v>96</v>
      </c>
      <c r="D64" s="113"/>
      <c r="E64" s="113"/>
      <c r="F64" s="20"/>
      <c r="G64" s="11">
        <f t="shared" si="2"/>
        <v>0</v>
      </c>
      <c r="H64" s="214" t="e">
        <f t="shared" si="3"/>
        <v>#DIV/0!</v>
      </c>
      <c r="I64" s="12"/>
    </row>
    <row r="65" spans="1:9">
      <c r="A65" s="767"/>
      <c r="B65" s="772" t="s">
        <v>12</v>
      </c>
      <c r="C65" s="773"/>
      <c r="D65" s="85"/>
      <c r="E65" s="85"/>
      <c r="F65" s="118"/>
      <c r="G65" s="125">
        <f t="shared" si="2"/>
        <v>0</v>
      </c>
      <c r="H65" s="215" t="e">
        <f t="shared" si="3"/>
        <v>#DIV/0!</v>
      </c>
      <c r="I65" s="17"/>
    </row>
    <row r="66" spans="1:9" ht="33">
      <c r="A66" s="765" t="s">
        <v>226</v>
      </c>
      <c r="B66" s="768" t="s">
        <v>41</v>
      </c>
      <c r="C66" s="188" t="s">
        <v>41</v>
      </c>
      <c r="D66" s="22"/>
      <c r="E66" s="22"/>
      <c r="F66" s="4"/>
      <c r="G66" s="88">
        <f t="shared" si="2"/>
        <v>0</v>
      </c>
      <c r="H66" s="151" t="e">
        <f t="shared" si="3"/>
        <v>#DIV/0!</v>
      </c>
      <c r="I66" s="2"/>
    </row>
    <row r="67" spans="1:9" ht="33">
      <c r="A67" s="766"/>
      <c r="B67" s="769"/>
      <c r="C67" s="189" t="s">
        <v>97</v>
      </c>
      <c r="D67" s="23"/>
      <c r="E67" s="23"/>
      <c r="F67" s="7"/>
      <c r="G67" s="11">
        <f t="shared" si="2"/>
        <v>0</v>
      </c>
      <c r="H67" s="214" t="e">
        <f t="shared" si="3"/>
        <v>#DIV/0!</v>
      </c>
      <c r="I67" s="12"/>
    </row>
    <row r="68" spans="1:9">
      <c r="A68" s="766"/>
      <c r="B68" s="774"/>
      <c r="C68" s="212" t="s">
        <v>98</v>
      </c>
      <c r="D68" s="97"/>
      <c r="E68" s="97"/>
      <c r="F68" s="99"/>
      <c r="G68" s="125">
        <f t="shared" si="2"/>
        <v>0</v>
      </c>
      <c r="H68" s="215" t="e">
        <f t="shared" si="3"/>
        <v>#DIV/0!</v>
      </c>
      <c r="I68" s="25"/>
    </row>
    <row r="69" spans="1:9" ht="33">
      <c r="A69" s="766"/>
      <c r="B69" s="775" t="s">
        <v>225</v>
      </c>
      <c r="C69" s="190" t="s">
        <v>99</v>
      </c>
      <c r="D69" s="123"/>
      <c r="E69" s="123"/>
      <c r="F69" s="27"/>
      <c r="G69" s="88">
        <f t="shared" si="2"/>
        <v>0</v>
      </c>
      <c r="H69" s="151" t="e">
        <f t="shared" si="3"/>
        <v>#DIV/0!</v>
      </c>
      <c r="I69" s="2"/>
    </row>
    <row r="70" spans="1:9">
      <c r="A70" s="766"/>
      <c r="B70" s="776"/>
      <c r="C70" s="212" t="s">
        <v>89</v>
      </c>
      <c r="D70" s="124"/>
      <c r="E70" s="124"/>
      <c r="F70" s="217"/>
      <c r="G70" s="125">
        <f t="shared" si="2"/>
        <v>0</v>
      </c>
      <c r="H70" s="215" t="e">
        <f t="shared" si="3"/>
        <v>#DIV/0!</v>
      </c>
      <c r="I70" s="25"/>
    </row>
    <row r="71" spans="1:9">
      <c r="A71" s="767"/>
      <c r="B71" s="777" t="s">
        <v>12</v>
      </c>
      <c r="C71" s="777"/>
      <c r="D71" s="85"/>
      <c r="E71" s="85"/>
      <c r="F71" s="85"/>
      <c r="G71" s="88">
        <f t="shared" si="2"/>
        <v>0</v>
      </c>
      <c r="H71" s="151" t="e">
        <f t="shared" si="3"/>
        <v>#DIV/0!</v>
      </c>
      <c r="I71" s="86"/>
    </row>
    <row r="72" spans="1:9" ht="33">
      <c r="A72" s="766" t="s">
        <v>100</v>
      </c>
      <c r="B72" s="213" t="s">
        <v>228</v>
      </c>
      <c r="C72" s="213" t="s">
        <v>100</v>
      </c>
      <c r="D72" s="115"/>
      <c r="E72" s="115"/>
      <c r="F72" s="89"/>
      <c r="G72" s="88">
        <f t="shared" si="2"/>
        <v>0</v>
      </c>
      <c r="H72" s="151" t="e">
        <f t="shared" si="3"/>
        <v>#DIV/0!</v>
      </c>
      <c r="I72" s="21"/>
    </row>
    <row r="73" spans="1:9">
      <c r="A73" s="767"/>
      <c r="B73" s="763" t="s">
        <v>13</v>
      </c>
      <c r="C73" s="764"/>
      <c r="D73" s="28"/>
      <c r="E73" s="28"/>
      <c r="F73" s="28"/>
      <c r="G73" s="125">
        <f t="shared" si="2"/>
        <v>0</v>
      </c>
      <c r="H73" s="215" t="e">
        <f t="shared" si="3"/>
        <v>#DIV/0!</v>
      </c>
      <c r="I73" s="17"/>
    </row>
    <row r="74" spans="1:9">
      <c r="A74" s="778" t="s">
        <v>197</v>
      </c>
      <c r="B74" s="193" t="s">
        <v>5</v>
      </c>
      <c r="C74" s="193" t="s">
        <v>8</v>
      </c>
      <c r="D74" s="31"/>
      <c r="E74" s="31"/>
      <c r="F74" s="29"/>
      <c r="G74" s="88">
        <f t="shared" si="2"/>
        <v>0</v>
      </c>
      <c r="H74" s="151" t="e">
        <f t="shared" si="3"/>
        <v>#DIV/0!</v>
      </c>
      <c r="I74" s="30"/>
    </row>
    <row r="75" spans="1:9">
      <c r="A75" s="779"/>
      <c r="B75" s="763" t="s">
        <v>13</v>
      </c>
      <c r="C75" s="764"/>
      <c r="D75" s="18"/>
      <c r="E75" s="18"/>
      <c r="F75" s="90"/>
      <c r="G75" s="125">
        <f t="shared" si="2"/>
        <v>0</v>
      </c>
      <c r="H75" s="215" t="e">
        <f t="shared" si="3"/>
        <v>#DIV/0!</v>
      </c>
      <c r="I75" s="91"/>
    </row>
    <row r="76" spans="1:9" ht="33">
      <c r="A76" s="765" t="s">
        <v>227</v>
      </c>
      <c r="B76" s="768" t="s">
        <v>181</v>
      </c>
      <c r="C76" s="188" t="s">
        <v>26</v>
      </c>
      <c r="D76" s="32"/>
      <c r="E76" s="32"/>
      <c r="F76" s="33"/>
      <c r="G76" s="88">
        <f t="shared" si="2"/>
        <v>0</v>
      </c>
      <c r="H76" s="151" t="e">
        <f t="shared" si="3"/>
        <v>#DIV/0!</v>
      </c>
      <c r="I76" s="2"/>
    </row>
    <row r="77" spans="1:9">
      <c r="A77" s="766"/>
      <c r="B77" s="769"/>
      <c r="C77" s="188" t="s">
        <v>39</v>
      </c>
      <c r="D77" s="34"/>
      <c r="E77" s="34"/>
      <c r="F77" s="33"/>
      <c r="G77" s="88">
        <f t="shared" si="2"/>
        <v>0</v>
      </c>
      <c r="H77" s="151" t="e">
        <f t="shared" si="3"/>
        <v>#DIV/0!</v>
      </c>
      <c r="I77" s="2"/>
    </row>
    <row r="78" spans="1:9">
      <c r="A78" s="767"/>
      <c r="B78" s="772" t="s">
        <v>12</v>
      </c>
      <c r="C78" s="773"/>
      <c r="D78" s="85"/>
      <c r="E78" s="85"/>
      <c r="F78" s="118"/>
      <c r="G78" s="125">
        <f t="shared" si="2"/>
        <v>0</v>
      </c>
      <c r="H78" s="215" t="e">
        <f t="shared" si="3"/>
        <v>#DIV/0!</v>
      </c>
      <c r="I78" s="17"/>
    </row>
    <row r="79" spans="1:9" ht="33">
      <c r="A79" s="765" t="s">
        <v>106</v>
      </c>
      <c r="B79" s="194" t="s">
        <v>27</v>
      </c>
      <c r="C79" s="194" t="s">
        <v>63</v>
      </c>
      <c r="D79" s="32"/>
      <c r="E79" s="32"/>
      <c r="F79" s="1"/>
      <c r="G79" s="88">
        <f t="shared" si="2"/>
        <v>0</v>
      </c>
      <c r="H79" s="151" t="e">
        <f t="shared" si="3"/>
        <v>#DIV/0!</v>
      </c>
      <c r="I79" s="3"/>
    </row>
    <row r="80" spans="1:9">
      <c r="A80" s="767"/>
      <c r="B80" s="883" t="s">
        <v>13</v>
      </c>
      <c r="C80" s="883"/>
      <c r="D80" s="24"/>
      <c r="E80" s="24"/>
      <c r="F80" s="24"/>
      <c r="G80" s="125">
        <f t="shared" si="2"/>
        <v>0</v>
      </c>
      <c r="H80" s="215" t="e">
        <f t="shared" si="3"/>
        <v>#DIV/0!</v>
      </c>
      <c r="I80" s="25"/>
    </row>
    <row r="81" spans="1:9">
      <c r="A81" s="760" t="s">
        <v>16</v>
      </c>
      <c r="B81" s="761"/>
      <c r="C81" s="762"/>
      <c r="D81" s="152">
        <f>SUM(D43,D56,D62,D65,D71,D73,D75,D78,D80)</f>
        <v>0</v>
      </c>
      <c r="E81" s="152"/>
      <c r="F81" s="152">
        <f>SUM(F43,F56,F62,F65,F71,F73,F75,F78,F80)</f>
        <v>0</v>
      </c>
      <c r="G81" s="154">
        <f t="shared" si="2"/>
        <v>0</v>
      </c>
      <c r="H81" s="155" t="e">
        <f t="shared" si="3"/>
        <v>#DIV/0!</v>
      </c>
      <c r="I81" s="153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opLeftCell="A46" zoomScale="55" zoomScaleNormal="55" workbookViewId="0">
      <selection sqref="A1:H119"/>
    </sheetView>
  </sheetViews>
  <sheetFormatPr defaultRowHeight="16.5"/>
  <cols>
    <col min="1" max="1" width="16.625" customWidth="1"/>
    <col min="2" max="2" width="16.75" customWidth="1"/>
    <col min="3" max="3" width="18.625" customWidth="1"/>
    <col min="4" max="4" width="16.625" customWidth="1"/>
    <col min="5" max="5" width="17.25" customWidth="1"/>
    <col min="6" max="6" width="16.25" customWidth="1"/>
    <col min="8" max="8" width="46.125" customWidth="1"/>
  </cols>
  <sheetData>
    <row r="1" spans="1:8">
      <c r="A1" s="1281"/>
      <c r="B1" s="1281"/>
      <c r="C1" s="1281"/>
      <c r="D1" s="1281"/>
      <c r="E1" s="1281"/>
      <c r="F1" s="1281"/>
      <c r="G1" s="1281"/>
      <c r="H1" s="1281"/>
    </row>
    <row r="2" spans="1:8" ht="58.15" customHeight="1">
      <c r="A2" s="1294" t="s">
        <v>610</v>
      </c>
      <c r="B2" s="1295"/>
      <c r="C2" s="1295"/>
      <c r="D2" s="1295"/>
      <c r="E2" s="1295"/>
      <c r="F2" s="1295"/>
      <c r="G2" s="1295"/>
      <c r="H2" s="1295"/>
    </row>
    <row r="3" spans="1:8" ht="17.45" customHeight="1">
      <c r="A3" s="1277" t="s">
        <v>611</v>
      </c>
      <c r="B3" s="1277"/>
      <c r="C3" s="1277"/>
      <c r="D3" s="1277"/>
      <c r="E3" s="1277"/>
      <c r="F3" s="1277"/>
      <c r="G3" s="1277"/>
      <c r="H3" s="1277"/>
    </row>
    <row r="4" spans="1:8" ht="17.45" customHeight="1">
      <c r="A4" s="1277"/>
      <c r="B4" s="1277"/>
      <c r="C4" s="1277"/>
      <c r="D4" s="1277"/>
      <c r="E4" s="1277"/>
      <c r="F4" s="1277"/>
      <c r="G4" s="1277"/>
      <c r="H4" s="1277"/>
    </row>
    <row r="5" spans="1:8" ht="18" thickBot="1">
      <c r="A5" s="1152" t="s">
        <v>676</v>
      </c>
      <c r="B5" s="1152"/>
      <c r="C5" s="1152"/>
      <c r="D5" s="1152"/>
      <c r="E5" s="1152"/>
      <c r="F5" s="1152"/>
      <c r="G5" s="1152"/>
      <c r="H5" s="1152"/>
    </row>
    <row r="6" spans="1:8" ht="17.25">
      <c r="A6" s="1230" t="s">
        <v>14</v>
      </c>
      <c r="B6" s="1231"/>
      <c r="C6" s="1231"/>
      <c r="D6" s="1232" t="s">
        <v>420</v>
      </c>
      <c r="E6" s="1232" t="s">
        <v>269</v>
      </c>
      <c r="F6" s="1232" t="s">
        <v>56</v>
      </c>
      <c r="G6" s="1239" t="s">
        <v>46</v>
      </c>
      <c r="H6" s="1241" t="s">
        <v>57</v>
      </c>
    </row>
    <row r="7" spans="1:8" ht="18" thickBot="1">
      <c r="A7" s="61" t="s">
        <v>0</v>
      </c>
      <c r="B7" s="62" t="s">
        <v>1</v>
      </c>
      <c r="C7" s="62" t="s">
        <v>2</v>
      </c>
      <c r="D7" s="1233"/>
      <c r="E7" s="1233"/>
      <c r="F7" s="1233"/>
      <c r="G7" s="1240"/>
      <c r="H7" s="1242"/>
    </row>
    <row r="8" spans="1:8" ht="17.25" customHeight="1">
      <c r="A8" s="1284" t="s">
        <v>581</v>
      </c>
      <c r="B8" s="1163" t="s">
        <v>151</v>
      </c>
      <c r="C8" s="1081" t="s">
        <v>135</v>
      </c>
      <c r="D8" s="250"/>
      <c r="E8" s="250"/>
      <c r="F8" s="257"/>
      <c r="G8" s="452"/>
      <c r="H8" s="289"/>
    </row>
    <row r="9" spans="1:8" ht="17.25">
      <c r="A9" s="1285"/>
      <c r="B9" s="1164"/>
      <c r="C9" s="1080" t="s">
        <v>138</v>
      </c>
      <c r="D9" s="475">
        <v>55000000</v>
      </c>
      <c r="E9" s="475">
        <v>69745200</v>
      </c>
      <c r="F9" s="475">
        <f>SUM(E9-D9)</f>
        <v>14745200</v>
      </c>
      <c r="G9" s="452">
        <f>F9/D9*100%</f>
        <v>0.26809454545454547</v>
      </c>
      <c r="H9" s="477" t="s">
        <v>327</v>
      </c>
    </row>
    <row r="10" spans="1:8">
      <c r="A10" s="1285"/>
      <c r="B10" s="1164"/>
      <c r="C10" s="1080" t="s">
        <v>139</v>
      </c>
      <c r="D10" s="478"/>
      <c r="E10" s="478"/>
      <c r="F10" s="476"/>
      <c r="G10" s="454"/>
      <c r="H10" s="479"/>
    </row>
    <row r="11" spans="1:8">
      <c r="A11" s="1285"/>
      <c r="B11" s="1164"/>
      <c r="C11" s="1080" t="s">
        <v>140</v>
      </c>
      <c r="D11" s="478"/>
      <c r="E11" s="478"/>
      <c r="F11" s="476"/>
      <c r="G11" s="454"/>
      <c r="H11" s="479"/>
    </row>
    <row r="12" spans="1:8">
      <c r="A12" s="1285"/>
      <c r="B12" s="1186"/>
      <c r="C12" s="1080" t="s">
        <v>141</v>
      </c>
      <c r="D12" s="478"/>
      <c r="E12" s="478"/>
      <c r="F12" s="476"/>
      <c r="G12" s="454"/>
      <c r="H12" s="479"/>
    </row>
    <row r="13" spans="1:8" ht="17.25" thickBot="1">
      <c r="A13" s="1286"/>
      <c r="B13" s="1199" t="s">
        <v>297</v>
      </c>
      <c r="C13" s="1209"/>
      <c r="D13" s="480">
        <f>SUM(D8:D12)</f>
        <v>55000000</v>
      </c>
      <c r="E13" s="480">
        <f t="shared" ref="E13" si="0">SUM(E8:E12)</f>
        <v>69745200</v>
      </c>
      <c r="F13" s="480">
        <f>E13-D13</f>
        <v>14745200</v>
      </c>
      <c r="G13" s="481">
        <f>F13/D13*100%</f>
        <v>0.26809454545454547</v>
      </c>
      <c r="H13" s="482"/>
    </row>
    <row r="14" spans="1:8" ht="33">
      <c r="A14" s="1157" t="s">
        <v>144</v>
      </c>
      <c r="B14" s="1163" t="s">
        <v>144</v>
      </c>
      <c r="C14" s="1081" t="s">
        <v>130</v>
      </c>
      <c r="D14" s="250"/>
      <c r="E14" s="250"/>
      <c r="F14" s="257"/>
      <c r="G14" s="452"/>
      <c r="H14" s="292"/>
    </row>
    <row r="15" spans="1:8" ht="33">
      <c r="A15" s="1158"/>
      <c r="B15" s="1164"/>
      <c r="C15" s="1080" t="s">
        <v>131</v>
      </c>
      <c r="D15" s="245"/>
      <c r="E15" s="245"/>
      <c r="F15" s="257"/>
      <c r="G15" s="452"/>
      <c r="H15" s="293"/>
    </row>
    <row r="16" spans="1:8" ht="17.25">
      <c r="A16" s="1158"/>
      <c r="B16" s="1164"/>
      <c r="C16" s="1080" t="s">
        <v>132</v>
      </c>
      <c r="D16" s="245"/>
      <c r="E16" s="245"/>
      <c r="F16" s="257"/>
      <c r="G16" s="452"/>
      <c r="H16" s="293"/>
    </row>
    <row r="17" spans="1:8" ht="17.25">
      <c r="A17" s="1158"/>
      <c r="B17" s="1164"/>
      <c r="C17" s="1080" t="s">
        <v>133</v>
      </c>
      <c r="D17" s="245"/>
      <c r="E17" s="245"/>
      <c r="F17" s="257"/>
      <c r="G17" s="452"/>
      <c r="H17" s="293"/>
    </row>
    <row r="18" spans="1:8" ht="17.25">
      <c r="A18" s="1158"/>
      <c r="B18" s="1164"/>
      <c r="C18" s="1081" t="s">
        <v>134</v>
      </c>
      <c r="D18" s="245"/>
      <c r="E18" s="245"/>
      <c r="F18" s="257"/>
      <c r="G18" s="452"/>
      <c r="H18" s="290"/>
    </row>
    <row r="19" spans="1:8" ht="17.25">
      <c r="A19" s="1158"/>
      <c r="B19" s="1164"/>
      <c r="C19" s="758" t="s">
        <v>136</v>
      </c>
      <c r="D19" s="245"/>
      <c r="E19" s="245"/>
      <c r="F19" s="257"/>
      <c r="G19" s="452"/>
      <c r="H19" s="290"/>
    </row>
    <row r="20" spans="1:8" ht="17.25">
      <c r="A20" s="1158"/>
      <c r="B20" s="1164"/>
      <c r="C20" s="758" t="s">
        <v>137</v>
      </c>
      <c r="D20" s="245"/>
      <c r="E20" s="245"/>
      <c r="F20" s="257"/>
      <c r="G20" s="452"/>
      <c r="H20" s="290"/>
    </row>
    <row r="21" spans="1:8" ht="17.25">
      <c r="A21" s="1158"/>
      <c r="B21" s="1186"/>
      <c r="C21" s="758" t="s">
        <v>152</v>
      </c>
      <c r="D21" s="64"/>
      <c r="E21" s="35"/>
      <c r="F21" s="36"/>
      <c r="G21" s="452"/>
      <c r="H21" s="37"/>
    </row>
    <row r="22" spans="1:8" ht="18" thickBot="1">
      <c r="A22" s="1159"/>
      <c r="B22" s="1199" t="s">
        <v>297</v>
      </c>
      <c r="C22" s="1293"/>
      <c r="D22" s="40"/>
      <c r="E22" s="40"/>
      <c r="F22" s="138"/>
      <c r="G22" s="467"/>
      <c r="H22" s="41"/>
    </row>
    <row r="23" spans="1:8" ht="17.25">
      <c r="A23" s="1289" t="s">
        <v>476</v>
      </c>
      <c r="B23" s="1163" t="s">
        <v>476</v>
      </c>
      <c r="C23" s="1079" t="s">
        <v>478</v>
      </c>
      <c r="D23" s="69"/>
      <c r="E23" s="70"/>
      <c r="F23" s="175"/>
      <c r="G23" s="452"/>
      <c r="H23" s="78"/>
    </row>
    <row r="24" spans="1:8" ht="17.25">
      <c r="A24" s="1290"/>
      <c r="B24" s="1164"/>
      <c r="C24" s="1080" t="s">
        <v>479</v>
      </c>
      <c r="D24" s="44"/>
      <c r="E24" s="65"/>
      <c r="F24" s="176"/>
      <c r="G24" s="452"/>
      <c r="H24" s="79"/>
    </row>
    <row r="25" spans="1:8" ht="17.25">
      <c r="A25" s="1290"/>
      <c r="B25" s="1164"/>
      <c r="C25" s="1080" t="s">
        <v>30</v>
      </c>
      <c r="D25" s="44"/>
      <c r="E25" s="65"/>
      <c r="F25" s="176"/>
      <c r="G25" s="452"/>
      <c r="H25" s="79"/>
    </row>
    <row r="26" spans="1:8" ht="17.25">
      <c r="A26" s="1290"/>
      <c r="B26" s="1186"/>
      <c r="C26" s="1080" t="s">
        <v>480</v>
      </c>
      <c r="D26" s="44"/>
      <c r="E26" s="65"/>
      <c r="F26" s="176"/>
      <c r="G26" s="452"/>
      <c r="H26" s="79"/>
    </row>
    <row r="27" spans="1:8" ht="18" thickBot="1">
      <c r="A27" s="1291"/>
      <c r="B27" s="1199" t="s">
        <v>481</v>
      </c>
      <c r="C27" s="1200"/>
      <c r="D27" s="72"/>
      <c r="E27" s="72"/>
      <c r="F27" s="177"/>
      <c r="G27" s="466"/>
      <c r="H27" s="80"/>
    </row>
    <row r="28" spans="1:8" ht="17.25">
      <c r="A28" s="1292" t="s">
        <v>482</v>
      </c>
      <c r="B28" s="1169" t="s">
        <v>482</v>
      </c>
      <c r="C28" s="413" t="s">
        <v>6</v>
      </c>
      <c r="D28" s="68"/>
      <c r="E28" s="68"/>
      <c r="F28" s="36"/>
      <c r="G28" s="452"/>
      <c r="H28" s="81"/>
    </row>
    <row r="29" spans="1:8" ht="17.25">
      <c r="A29" s="1173"/>
      <c r="B29" s="1170"/>
      <c r="C29" s="163" t="s">
        <v>7</v>
      </c>
      <c r="D29" s="64"/>
      <c r="E29" s="36"/>
      <c r="F29" s="36"/>
      <c r="G29" s="452"/>
      <c r="H29" s="37"/>
    </row>
    <row r="30" spans="1:8" ht="18" thickBot="1">
      <c r="A30" s="1174"/>
      <c r="B30" s="1246" t="s">
        <v>481</v>
      </c>
      <c r="C30" s="1246"/>
      <c r="D30" s="66"/>
      <c r="E30" s="288"/>
      <c r="F30" s="288"/>
      <c r="G30" s="467"/>
      <c r="H30" s="42"/>
    </row>
    <row r="31" spans="1:8" ht="66">
      <c r="A31" s="1284" t="s">
        <v>484</v>
      </c>
      <c r="B31" s="1163" t="s">
        <v>484</v>
      </c>
      <c r="C31" s="1079" t="s">
        <v>486</v>
      </c>
      <c r="D31" s="70">
        <v>877976000</v>
      </c>
      <c r="E31" s="70">
        <v>883654800</v>
      </c>
      <c r="F31" s="68">
        <f>SUM(E31-D31)</f>
        <v>5678800</v>
      </c>
      <c r="G31" s="452">
        <f t="shared" ref="G31:G32" si="1">F31/D31*100%</f>
        <v>6.4680583523923207E-3</v>
      </c>
      <c r="H31" s="465" t="s">
        <v>328</v>
      </c>
    </row>
    <row r="32" spans="1:8" ht="17.25">
      <c r="A32" s="1285"/>
      <c r="B32" s="1186"/>
      <c r="C32" s="1080" t="s">
        <v>487</v>
      </c>
      <c r="D32" s="65">
        <v>82224000</v>
      </c>
      <c r="E32" s="65">
        <v>72025180</v>
      </c>
      <c r="F32" s="238">
        <f>SUM(E32-D32)</f>
        <v>-10198820</v>
      </c>
      <c r="G32" s="713">
        <f t="shared" si="1"/>
        <v>-0.12403702082117143</v>
      </c>
      <c r="H32" s="464"/>
    </row>
    <row r="33" spans="1:8" ht="18" thickBot="1">
      <c r="A33" s="1172"/>
      <c r="B33" s="1246" t="s">
        <v>481</v>
      </c>
      <c r="C33" s="1246"/>
      <c r="D33" s="469">
        <f>SUM(D31:D32)</f>
        <v>960200000</v>
      </c>
      <c r="E33" s="469">
        <f t="shared" ref="E33" si="2">SUM(E31:E32)</f>
        <v>955679980</v>
      </c>
      <c r="F33" s="546">
        <f>E33-D33</f>
        <v>-4520020</v>
      </c>
      <c r="G33" s="471">
        <f>F33/D33*100%</f>
        <v>-4.7073734638616955E-3</v>
      </c>
      <c r="H33" s="80"/>
    </row>
    <row r="34" spans="1:8" ht="17.25">
      <c r="A34" s="1158" t="s">
        <v>489</v>
      </c>
      <c r="B34" s="1164" t="s">
        <v>489</v>
      </c>
      <c r="C34" s="757" t="s">
        <v>31</v>
      </c>
      <c r="D34" s="68"/>
      <c r="E34" s="68"/>
      <c r="F34" s="70"/>
      <c r="G34" s="452"/>
      <c r="H34" s="254"/>
    </row>
    <row r="35" spans="1:8" ht="17.25">
      <c r="A35" s="1158"/>
      <c r="B35" s="1164"/>
      <c r="C35" s="758" t="s">
        <v>490</v>
      </c>
      <c r="D35" s="68"/>
      <c r="E35" s="68"/>
      <c r="F35" s="68"/>
      <c r="G35" s="452"/>
      <c r="H35" s="254"/>
    </row>
    <row r="36" spans="1:8" ht="17.25">
      <c r="A36" s="1158"/>
      <c r="B36" s="1186"/>
      <c r="C36" s="758" t="s">
        <v>491</v>
      </c>
      <c r="D36" s="65"/>
      <c r="E36" s="44"/>
      <c r="F36" s="68"/>
      <c r="G36" s="452"/>
      <c r="H36" s="82"/>
    </row>
    <row r="37" spans="1:8" ht="18" thickBot="1">
      <c r="A37" s="1159"/>
      <c r="B37" s="1216" t="s">
        <v>481</v>
      </c>
      <c r="C37" s="1217"/>
      <c r="D37" s="255"/>
      <c r="E37" s="255"/>
      <c r="F37" s="173"/>
      <c r="G37" s="467"/>
      <c r="H37" s="42"/>
    </row>
    <row r="38" spans="1:8" ht="17.25">
      <c r="A38" s="1157" t="s">
        <v>493</v>
      </c>
      <c r="B38" s="1163" t="s">
        <v>493</v>
      </c>
      <c r="C38" s="164" t="s">
        <v>9</v>
      </c>
      <c r="D38" s="67">
        <v>81697810</v>
      </c>
      <c r="E38" s="67">
        <v>75365000</v>
      </c>
      <c r="F38" s="43">
        <f>SUM(E38-D38)</f>
        <v>-6332810</v>
      </c>
      <c r="G38" s="452">
        <f t="shared" ref="G38" si="3">F38/D38*100%</f>
        <v>-7.7515052117064095E-2</v>
      </c>
      <c r="H38" s="468" t="s">
        <v>329</v>
      </c>
    </row>
    <row r="39" spans="1:8" ht="33">
      <c r="A39" s="1158"/>
      <c r="B39" s="1186"/>
      <c r="C39" s="758" t="s">
        <v>495</v>
      </c>
      <c r="D39" s="74"/>
      <c r="E39" s="138"/>
      <c r="F39" s="36"/>
      <c r="G39" s="452"/>
      <c r="H39" s="253"/>
    </row>
    <row r="40" spans="1:8" ht="18" thickBot="1">
      <c r="A40" s="1159"/>
      <c r="B40" s="1167" t="s">
        <v>481</v>
      </c>
      <c r="C40" s="1168"/>
      <c r="D40" s="469">
        <f>SUM(D38:D39)</f>
        <v>81697810</v>
      </c>
      <c r="E40" s="469">
        <f t="shared" ref="E40" si="4">SUM(E38:E39)</f>
        <v>75365000</v>
      </c>
      <c r="F40" s="546">
        <f>E40-D40</f>
        <v>-6332810</v>
      </c>
      <c r="G40" s="472">
        <f>F40/D40*100%</f>
        <v>-7.7515052117064095E-2</v>
      </c>
      <c r="H40" s="80"/>
    </row>
    <row r="41" spans="1:8" ht="17.25">
      <c r="A41" s="1157" t="s">
        <v>497</v>
      </c>
      <c r="B41" s="1169" t="s">
        <v>497</v>
      </c>
      <c r="C41" s="1079" t="s">
        <v>498</v>
      </c>
      <c r="D41" s="70"/>
      <c r="E41" s="69"/>
      <c r="F41" s="532"/>
      <c r="G41" s="453"/>
      <c r="H41" s="464"/>
    </row>
    <row r="42" spans="1:8" ht="17.25">
      <c r="A42" s="1158"/>
      <c r="B42" s="1186"/>
      <c r="C42" s="1081" t="s">
        <v>499</v>
      </c>
      <c r="D42" s="68">
        <v>202190</v>
      </c>
      <c r="E42" s="68">
        <v>200000</v>
      </c>
      <c r="F42" s="238">
        <f>SUM(E42-D42)</f>
        <v>-2190</v>
      </c>
      <c r="G42" s="713">
        <f t="shared" ref="G42:G44" si="5">F42/D42*100%</f>
        <v>-1.0831396211484247E-2</v>
      </c>
      <c r="H42" s="464" t="s">
        <v>330</v>
      </c>
    </row>
    <row r="43" spans="1:8" ht="17.25">
      <c r="A43" s="1158"/>
      <c r="B43" s="1186"/>
      <c r="C43" s="1080" t="s">
        <v>500</v>
      </c>
      <c r="D43" s="65"/>
      <c r="E43" s="65"/>
      <c r="F43" s="238"/>
      <c r="G43" s="1012"/>
      <c r="H43" s="82"/>
    </row>
    <row r="44" spans="1:8" ht="17.25">
      <c r="A44" s="1158"/>
      <c r="B44" s="1170"/>
      <c r="C44" s="1080" t="s">
        <v>10</v>
      </c>
      <c r="D44" s="65">
        <v>3000000</v>
      </c>
      <c r="E44" s="65">
        <v>3000000</v>
      </c>
      <c r="F44" s="68">
        <f t="shared" ref="F44" si="6">SUM(E44-D44)</f>
        <v>0</v>
      </c>
      <c r="G44" s="713">
        <f t="shared" si="5"/>
        <v>0</v>
      </c>
      <c r="H44" s="464"/>
    </row>
    <row r="45" spans="1:8" ht="18" thickBot="1">
      <c r="A45" s="1159"/>
      <c r="B45" s="1199" t="s">
        <v>481</v>
      </c>
      <c r="C45" s="1209"/>
      <c r="D45" s="469">
        <f>SUM(D41:D44)</f>
        <v>3202190</v>
      </c>
      <c r="E45" s="469">
        <f t="shared" ref="E45" si="7">SUM(E41:E44)</f>
        <v>3200000</v>
      </c>
      <c r="F45" s="546">
        <f>E45-D45</f>
        <v>-2190</v>
      </c>
      <c r="G45" s="471">
        <f>F45/D45*100%</f>
        <v>-6.8390695118028598E-4</v>
      </c>
      <c r="H45" s="80"/>
    </row>
    <row r="46" spans="1:8" ht="17.25">
      <c r="A46" s="1284" t="s">
        <v>501</v>
      </c>
      <c r="B46" s="1170" t="s">
        <v>502</v>
      </c>
      <c r="C46" s="1080" t="s">
        <v>503</v>
      </c>
      <c r="D46" s="68"/>
      <c r="E46" s="238"/>
      <c r="F46" s="420"/>
      <c r="G46" s="452"/>
      <c r="H46" s="254"/>
    </row>
    <row r="47" spans="1:8" ht="17.25">
      <c r="A47" s="1285"/>
      <c r="B47" s="1170"/>
      <c r="C47" s="1080" t="s">
        <v>504</v>
      </c>
      <c r="D47" s="65"/>
      <c r="E47" s="44"/>
      <c r="F47" s="420"/>
      <c r="G47" s="713"/>
      <c r="H47" s="82"/>
    </row>
    <row r="48" spans="1:8" ht="18" thickBot="1">
      <c r="A48" s="1286"/>
      <c r="B48" s="1206" t="s">
        <v>481</v>
      </c>
      <c r="C48" s="1206"/>
      <c r="D48" s="137"/>
      <c r="E48" s="137"/>
      <c r="F48" s="138"/>
      <c r="G48" s="472"/>
      <c r="H48" s="140"/>
    </row>
    <row r="49" spans="1:8" ht="17.25" thickBot="1">
      <c r="A49" s="1287" t="s">
        <v>394</v>
      </c>
      <c r="B49" s="1207"/>
      <c r="C49" s="1208"/>
      <c r="D49" s="295">
        <f>SUM(D13,D22,D27,D30,D33,D37,D40,D45,D48)</f>
        <v>1100100000</v>
      </c>
      <c r="E49" s="295">
        <f t="shared" ref="E49" si="8">SUM(E13,E22,E27,E30,E33,E37,E40,E45,E48)</f>
        <v>1103990180</v>
      </c>
      <c r="F49" s="295">
        <f>E49-D49</f>
        <v>3890180</v>
      </c>
      <c r="G49" s="473">
        <f>F49/D49*100%</f>
        <v>3.536205799472775E-3</v>
      </c>
      <c r="H49" s="474"/>
    </row>
    <row r="50" spans="1:8" ht="18" thickBot="1">
      <c r="A50" s="1288" t="s">
        <v>683</v>
      </c>
      <c r="B50" s="1288"/>
      <c r="C50" s="1288"/>
      <c r="D50" s="1288"/>
      <c r="E50" s="1288"/>
      <c r="F50" s="1288"/>
      <c r="G50" s="1288"/>
      <c r="H50" s="1288"/>
    </row>
    <row r="51" spans="1:8" ht="17.25">
      <c r="A51" s="1230" t="s">
        <v>14</v>
      </c>
      <c r="B51" s="1231"/>
      <c r="C51" s="1231"/>
      <c r="D51" s="1232" t="s">
        <v>420</v>
      </c>
      <c r="E51" s="1232" t="s">
        <v>269</v>
      </c>
      <c r="F51" s="1232" t="s">
        <v>56</v>
      </c>
      <c r="G51" s="1239" t="s">
        <v>46</v>
      </c>
      <c r="H51" s="1241" t="s">
        <v>57</v>
      </c>
    </row>
    <row r="52" spans="1:8" ht="18" thickBot="1">
      <c r="A52" s="61" t="s">
        <v>0</v>
      </c>
      <c r="B52" s="62" t="s">
        <v>1</v>
      </c>
      <c r="C52" s="62" t="s">
        <v>2</v>
      </c>
      <c r="D52" s="1233"/>
      <c r="E52" s="1233"/>
      <c r="F52" s="1233"/>
      <c r="G52" s="1240"/>
      <c r="H52" s="1242"/>
    </row>
    <row r="53" spans="1:8" ht="115.5">
      <c r="A53" s="1181" t="s">
        <v>506</v>
      </c>
      <c r="B53" s="1169" t="s">
        <v>507</v>
      </c>
      <c r="C53" s="661" t="s">
        <v>17</v>
      </c>
      <c r="D53" s="238">
        <v>636634000</v>
      </c>
      <c r="E53" s="1013">
        <v>654909970</v>
      </c>
      <c r="F53" s="238">
        <f>SUM(E53-D53)</f>
        <v>18275970</v>
      </c>
      <c r="G53" s="239">
        <f>F53/D53*100%</f>
        <v>2.8707184975983062E-2</v>
      </c>
      <c r="H53" s="465" t="s">
        <v>336</v>
      </c>
    </row>
    <row r="54" spans="1:8" ht="99">
      <c r="A54" s="1182"/>
      <c r="B54" s="1170"/>
      <c r="C54" s="654" t="s">
        <v>32</v>
      </c>
      <c r="D54" s="44">
        <v>150200000</v>
      </c>
      <c r="E54" s="1014">
        <v>156742320</v>
      </c>
      <c r="F54" s="44">
        <f t="shared" ref="F54" si="9">SUM(E54-D54)</f>
        <v>6542320</v>
      </c>
      <c r="G54" s="235">
        <f t="shared" ref="G54" si="10">F54/D54*100%</f>
        <v>4.3557390146471371E-2</v>
      </c>
      <c r="H54" s="1020" t="s">
        <v>337</v>
      </c>
    </row>
    <row r="55" spans="1:8">
      <c r="A55" s="1182"/>
      <c r="B55" s="1170"/>
      <c r="C55" s="654" t="s">
        <v>508</v>
      </c>
      <c r="D55" s="36"/>
      <c r="E55" s="224"/>
      <c r="F55" s="65">
        <f t="shared" ref="F55:F66" si="11">E55-D55</f>
        <v>0</v>
      </c>
      <c r="G55" s="235"/>
      <c r="H55" s="571"/>
    </row>
    <row r="56" spans="1:8" ht="82.5">
      <c r="A56" s="1182"/>
      <c r="B56" s="1170"/>
      <c r="C56" s="654" t="s">
        <v>509</v>
      </c>
      <c r="D56" s="44">
        <v>58900000</v>
      </c>
      <c r="E56" s="1018">
        <v>60768000</v>
      </c>
      <c r="F56" s="65">
        <f t="shared" si="11"/>
        <v>1868000</v>
      </c>
      <c r="G56" s="235">
        <f t="shared" ref="G56:G66" si="12">F56/D56*100%</f>
        <v>3.1714770797962651E-2</v>
      </c>
      <c r="H56" s="1016" t="s">
        <v>333</v>
      </c>
    </row>
    <row r="57" spans="1:8" ht="82.5">
      <c r="A57" s="1182"/>
      <c r="B57" s="1170"/>
      <c r="C57" s="654" t="s">
        <v>33</v>
      </c>
      <c r="D57" s="44">
        <v>63100000</v>
      </c>
      <c r="E57" s="1019">
        <v>63100000</v>
      </c>
      <c r="F57" s="65">
        <f t="shared" si="11"/>
        <v>0</v>
      </c>
      <c r="G57" s="235">
        <f t="shared" si="12"/>
        <v>0</v>
      </c>
      <c r="H57" s="1017" t="s">
        <v>332</v>
      </c>
    </row>
    <row r="58" spans="1:8" ht="99">
      <c r="A58" s="1182"/>
      <c r="B58" s="1170"/>
      <c r="C58" s="1124" t="s">
        <v>18</v>
      </c>
      <c r="D58" s="44">
        <v>46000000</v>
      </c>
      <c r="E58" s="1018">
        <v>16400000</v>
      </c>
      <c r="F58" s="44">
        <f t="shared" si="11"/>
        <v>-29600000</v>
      </c>
      <c r="G58" s="235">
        <f t="shared" si="12"/>
        <v>-0.64347826086956517</v>
      </c>
      <c r="H58" s="1021" t="s">
        <v>331</v>
      </c>
    </row>
    <row r="59" spans="1:8" ht="17.25" thickBot="1">
      <c r="A59" s="1182"/>
      <c r="B59" s="1171"/>
      <c r="C59" s="1128" t="s">
        <v>682</v>
      </c>
      <c r="D59" s="1022">
        <f>SUM(D53:D58)</f>
        <v>954834000</v>
      </c>
      <c r="E59" s="712">
        <f t="shared" ref="E59" si="13">SUM(E53:E58)</f>
        <v>951920290</v>
      </c>
      <c r="F59" s="546">
        <f t="shared" si="11"/>
        <v>-2913710</v>
      </c>
      <c r="G59" s="490">
        <f t="shared" si="12"/>
        <v>-3.0515356596015641E-3</v>
      </c>
      <c r="H59" s="41"/>
    </row>
    <row r="60" spans="1:8">
      <c r="A60" s="1182"/>
      <c r="B60" s="1169" t="s">
        <v>510</v>
      </c>
      <c r="C60" s="1079" t="s">
        <v>19</v>
      </c>
      <c r="D60" s="238">
        <v>2000000</v>
      </c>
      <c r="E60" s="1023">
        <v>5000000</v>
      </c>
      <c r="F60" s="67">
        <f t="shared" si="11"/>
        <v>3000000</v>
      </c>
      <c r="G60" s="414">
        <f t="shared" si="12"/>
        <v>1.5</v>
      </c>
      <c r="H60" s="492"/>
    </row>
    <row r="61" spans="1:8">
      <c r="A61" s="1182"/>
      <c r="B61" s="1170"/>
      <c r="C61" s="691" t="s">
        <v>511</v>
      </c>
      <c r="D61" s="44">
        <v>9600000</v>
      </c>
      <c r="E61" s="65">
        <v>0</v>
      </c>
      <c r="F61" s="76">
        <f t="shared" si="11"/>
        <v>-9600000</v>
      </c>
      <c r="G61" s="136">
        <f t="shared" si="12"/>
        <v>-1</v>
      </c>
      <c r="H61" s="1024"/>
    </row>
    <row r="62" spans="1:8" ht="33">
      <c r="A62" s="1182"/>
      <c r="B62" s="1170"/>
      <c r="C62" s="1124" t="s">
        <v>20</v>
      </c>
      <c r="D62" s="44">
        <v>4000000</v>
      </c>
      <c r="E62" s="44">
        <v>4000000</v>
      </c>
      <c r="F62" s="64">
        <f t="shared" si="11"/>
        <v>0</v>
      </c>
      <c r="G62" s="707">
        <f t="shared" si="12"/>
        <v>0</v>
      </c>
      <c r="H62" s="1017" t="s">
        <v>338</v>
      </c>
    </row>
    <row r="63" spans="1:8" ht="17.25" thickBot="1">
      <c r="A63" s="1182"/>
      <c r="B63" s="1171"/>
      <c r="C63" s="1128" t="s">
        <v>682</v>
      </c>
      <c r="D63" s="489">
        <f>SUM(D60:D62)</f>
        <v>15600000</v>
      </c>
      <c r="E63" s="489">
        <f t="shared" ref="E63" si="14">SUM(E60:E62)</f>
        <v>9000000</v>
      </c>
      <c r="F63" s="546">
        <f t="shared" si="11"/>
        <v>-6600000</v>
      </c>
      <c r="G63" s="490">
        <f t="shared" si="12"/>
        <v>-0.42307692307692307</v>
      </c>
      <c r="H63" s="41"/>
    </row>
    <row r="64" spans="1:8">
      <c r="A64" s="1182"/>
      <c r="B64" s="1169" t="s">
        <v>512</v>
      </c>
      <c r="C64" s="527" t="s">
        <v>21</v>
      </c>
      <c r="D64" s="65">
        <v>2000000</v>
      </c>
      <c r="E64" s="1015">
        <v>2000000</v>
      </c>
      <c r="F64" s="170">
        <f t="shared" si="11"/>
        <v>0</v>
      </c>
      <c r="G64" s="414">
        <f t="shared" si="12"/>
        <v>0</v>
      </c>
      <c r="H64" s="484"/>
    </row>
    <row r="65" spans="1:8" ht="66">
      <c r="A65" s="1182"/>
      <c r="B65" s="1170"/>
      <c r="C65" s="654" t="s">
        <v>34</v>
      </c>
      <c r="D65" s="44">
        <v>9000000</v>
      </c>
      <c r="E65" s="1014">
        <v>9000000</v>
      </c>
      <c r="F65" s="36">
        <f t="shared" si="11"/>
        <v>0</v>
      </c>
      <c r="G65" s="136">
        <f t="shared" si="12"/>
        <v>0</v>
      </c>
      <c r="H65" s="484" t="s">
        <v>339</v>
      </c>
    </row>
    <row r="66" spans="1:8" ht="115.5">
      <c r="A66" s="1182"/>
      <c r="B66" s="1170"/>
      <c r="C66" s="654" t="s">
        <v>23</v>
      </c>
      <c r="D66" s="44">
        <v>7500000</v>
      </c>
      <c r="E66" s="1015">
        <v>7800000</v>
      </c>
      <c r="F66" s="36">
        <f t="shared" si="11"/>
        <v>300000</v>
      </c>
      <c r="G66" s="136">
        <f t="shared" si="12"/>
        <v>0.04</v>
      </c>
      <c r="H66" s="484" t="s">
        <v>341</v>
      </c>
    </row>
    <row r="67" spans="1:8">
      <c r="A67" s="1182"/>
      <c r="B67" s="1170"/>
      <c r="C67" s="654" t="s">
        <v>24</v>
      </c>
      <c r="D67" s="44"/>
      <c r="E67" s="44"/>
      <c r="F67" s="36"/>
      <c r="G67" s="136"/>
      <c r="H67" s="485"/>
    </row>
    <row r="68" spans="1:8" ht="66">
      <c r="A68" s="1182"/>
      <c r="B68" s="1170"/>
      <c r="C68" s="654" t="s">
        <v>35</v>
      </c>
      <c r="D68" s="44">
        <v>5800000</v>
      </c>
      <c r="E68" s="44">
        <v>18000000</v>
      </c>
      <c r="F68" s="138">
        <f t="shared" ref="F68:F110" si="15">E68-D68</f>
        <v>12200000</v>
      </c>
      <c r="G68" s="136">
        <f>F68/D68*100%</f>
        <v>2.103448275862069</v>
      </c>
      <c r="H68" s="499" t="s">
        <v>343</v>
      </c>
    </row>
    <row r="69" spans="1:8">
      <c r="A69" s="1182"/>
      <c r="B69" s="1170"/>
      <c r="C69" s="1070" t="s">
        <v>652</v>
      </c>
      <c r="D69" s="44">
        <v>4400000</v>
      </c>
      <c r="E69" s="44">
        <v>5280000</v>
      </c>
      <c r="F69" s="65">
        <f t="shared" si="15"/>
        <v>880000</v>
      </c>
      <c r="G69" s="136"/>
      <c r="H69" s="464" t="s">
        <v>342</v>
      </c>
    </row>
    <row r="70" spans="1:8">
      <c r="A70" s="1182"/>
      <c r="B70" s="1170"/>
      <c r="C70" s="1070" t="s">
        <v>36</v>
      </c>
      <c r="D70" s="44">
        <v>53500000</v>
      </c>
      <c r="E70" s="44">
        <v>4000000</v>
      </c>
      <c r="F70" s="44">
        <f t="shared" si="15"/>
        <v>-49500000</v>
      </c>
      <c r="G70" s="136">
        <f t="shared" ref="G70:G76" si="16">F70/D70*100%</f>
        <v>-0.92523364485981308</v>
      </c>
      <c r="H70" s="500"/>
    </row>
    <row r="71" spans="1:8" ht="17.25" thickBot="1">
      <c r="A71" s="1182"/>
      <c r="B71" s="1171"/>
      <c r="C71" s="1128" t="s">
        <v>682</v>
      </c>
      <c r="D71" s="529">
        <f>SUM(D64:D70)</f>
        <v>82200000</v>
      </c>
      <c r="E71" s="529">
        <f t="shared" ref="E71" si="17">SUM(E64:E70)</f>
        <v>46080000</v>
      </c>
      <c r="F71" s="546">
        <f t="shared" si="15"/>
        <v>-36120000</v>
      </c>
      <c r="G71" s="490">
        <f t="shared" si="16"/>
        <v>-0.43941605839416059</v>
      </c>
      <c r="H71" s="42"/>
    </row>
    <row r="72" spans="1:8" ht="17.25" thickBot="1">
      <c r="A72" s="1183"/>
      <c r="B72" s="1166" t="s">
        <v>481</v>
      </c>
      <c r="C72" s="1166"/>
      <c r="D72" s="501">
        <f>SUM(D59,D63,D71)</f>
        <v>1052634000</v>
      </c>
      <c r="E72" s="501">
        <f t="shared" ref="E72" si="18">SUM(E59,E63,E71)</f>
        <v>1007000290</v>
      </c>
      <c r="F72" s="1025">
        <f t="shared" si="15"/>
        <v>-45633710</v>
      </c>
      <c r="G72" s="503">
        <f t="shared" si="16"/>
        <v>-4.3351924790572982E-2</v>
      </c>
      <c r="H72" s="498"/>
    </row>
    <row r="73" spans="1:8" ht="49.5">
      <c r="A73" s="1172" t="s">
        <v>513</v>
      </c>
      <c r="B73" s="1186" t="s">
        <v>514</v>
      </c>
      <c r="C73" s="1081" t="s">
        <v>11</v>
      </c>
      <c r="D73" s="44">
        <v>11000000</v>
      </c>
      <c r="E73" s="517">
        <v>21000000</v>
      </c>
      <c r="F73" s="36">
        <f t="shared" si="15"/>
        <v>10000000</v>
      </c>
      <c r="G73" s="136">
        <f t="shared" si="16"/>
        <v>0.90909090909090906</v>
      </c>
      <c r="H73" s="484" t="s">
        <v>344</v>
      </c>
    </row>
    <row r="74" spans="1:8">
      <c r="A74" s="1172"/>
      <c r="B74" s="1186"/>
      <c r="C74" s="1081" t="s">
        <v>514</v>
      </c>
      <c r="D74" s="44">
        <v>10000000</v>
      </c>
      <c r="E74" s="517">
        <v>10000000</v>
      </c>
      <c r="F74" s="36">
        <f t="shared" si="15"/>
        <v>0</v>
      </c>
      <c r="G74" s="707">
        <f t="shared" si="16"/>
        <v>0</v>
      </c>
      <c r="H74" s="519"/>
    </row>
    <row r="75" spans="1:8">
      <c r="A75" s="1173"/>
      <c r="B75" s="1170"/>
      <c r="C75" s="1080" t="s">
        <v>37</v>
      </c>
      <c r="D75" s="44">
        <v>5000000</v>
      </c>
      <c r="E75" s="517">
        <v>10000000</v>
      </c>
      <c r="F75" s="36">
        <f t="shared" si="15"/>
        <v>5000000</v>
      </c>
      <c r="G75" s="136">
        <f t="shared" si="16"/>
        <v>1</v>
      </c>
      <c r="H75" s="520"/>
    </row>
    <row r="76" spans="1:8" ht="17.25" thickBot="1">
      <c r="A76" s="1174"/>
      <c r="B76" s="1166" t="s">
        <v>481</v>
      </c>
      <c r="C76" s="1166"/>
      <c r="D76" s="518">
        <f>SUM(D73:D75)</f>
        <v>26000000</v>
      </c>
      <c r="E76" s="518">
        <f t="shared" ref="E76" si="19">SUM(E73:E75)</f>
        <v>41000000</v>
      </c>
      <c r="F76" s="470">
        <f t="shared" si="15"/>
        <v>15000000</v>
      </c>
      <c r="G76" s="521">
        <f t="shared" si="16"/>
        <v>0.57692307692307687</v>
      </c>
      <c r="H76" s="42"/>
    </row>
    <row r="77" spans="1:8">
      <c r="A77" s="1157" t="s">
        <v>516</v>
      </c>
      <c r="B77" s="1160" t="s">
        <v>512</v>
      </c>
      <c r="C77" s="534" t="s">
        <v>518</v>
      </c>
      <c r="D77" s="238"/>
      <c r="E77" s="238"/>
      <c r="F77" s="68"/>
      <c r="G77" s="136"/>
      <c r="H77" s="254"/>
    </row>
    <row r="78" spans="1:8">
      <c r="A78" s="1158"/>
      <c r="B78" s="1161"/>
      <c r="C78" s="859" t="s">
        <v>519</v>
      </c>
      <c r="D78" s="238"/>
      <c r="E78" s="238"/>
      <c r="F78" s="65"/>
      <c r="G78" s="136"/>
      <c r="H78" s="254"/>
    </row>
    <row r="79" spans="1:8">
      <c r="A79" s="1158"/>
      <c r="B79" s="1161"/>
      <c r="C79" s="859" t="s">
        <v>520</v>
      </c>
      <c r="D79" s="238"/>
      <c r="E79" s="238"/>
      <c r="F79" s="65"/>
      <c r="G79" s="136"/>
      <c r="H79" s="254"/>
    </row>
    <row r="80" spans="1:8">
      <c r="A80" s="1158"/>
      <c r="B80" s="1161"/>
      <c r="C80" s="244" t="s">
        <v>521</v>
      </c>
      <c r="D80" s="44"/>
      <c r="E80" s="44"/>
      <c r="F80" s="65"/>
      <c r="G80" s="136"/>
      <c r="H80" s="82"/>
    </row>
    <row r="81" spans="1:8">
      <c r="A81" s="1158"/>
      <c r="B81" s="1161"/>
      <c r="C81" s="244" t="s">
        <v>522</v>
      </c>
      <c r="D81" s="44"/>
      <c r="E81" s="44"/>
      <c r="F81" s="65"/>
      <c r="G81" s="136"/>
      <c r="H81" s="82"/>
    </row>
    <row r="82" spans="1:8" ht="17.25" thickBot="1">
      <c r="A82" s="1158"/>
      <c r="B82" s="1296"/>
      <c r="C82" s="1128" t="s">
        <v>682</v>
      </c>
      <c r="D82" s="65"/>
      <c r="E82" s="65"/>
      <c r="F82" s="65"/>
      <c r="G82" s="136"/>
      <c r="H82" s="82"/>
    </row>
    <row r="83" spans="1:8">
      <c r="A83" s="1158"/>
      <c r="B83" s="1164"/>
      <c r="C83" s="1119" t="s">
        <v>523</v>
      </c>
      <c r="D83" s="238"/>
      <c r="E83" s="238"/>
      <c r="F83" s="65"/>
      <c r="G83" s="136"/>
      <c r="H83" s="254"/>
    </row>
    <row r="84" spans="1:8">
      <c r="A84" s="1158"/>
      <c r="B84" s="1164"/>
      <c r="C84" s="1080" t="s">
        <v>524</v>
      </c>
      <c r="D84" s="44"/>
      <c r="E84" s="44"/>
      <c r="F84" s="65"/>
      <c r="G84" s="136"/>
      <c r="H84" s="82"/>
    </row>
    <row r="85" spans="1:8">
      <c r="A85" s="1158"/>
      <c r="B85" s="1164"/>
      <c r="C85" s="1080" t="s">
        <v>525</v>
      </c>
      <c r="D85" s="44"/>
      <c r="E85" s="44"/>
      <c r="F85" s="65"/>
      <c r="G85" s="136"/>
      <c r="H85" s="82"/>
    </row>
    <row r="86" spans="1:8">
      <c r="A86" s="1158"/>
      <c r="B86" s="1164"/>
      <c r="C86" s="1080" t="s">
        <v>526</v>
      </c>
      <c r="D86" s="44"/>
      <c r="E86" s="44"/>
      <c r="F86" s="65"/>
      <c r="G86" s="136"/>
      <c r="H86" s="82"/>
    </row>
    <row r="87" spans="1:8">
      <c r="A87" s="1158"/>
      <c r="B87" s="1164"/>
      <c r="C87" s="1080" t="s">
        <v>527</v>
      </c>
      <c r="D87" s="44"/>
      <c r="E87" s="44"/>
      <c r="F87" s="65"/>
      <c r="G87" s="136"/>
      <c r="H87" s="82"/>
    </row>
    <row r="88" spans="1:8">
      <c r="A88" s="1158"/>
      <c r="B88" s="1164"/>
      <c r="C88" s="1080" t="s">
        <v>528</v>
      </c>
      <c r="D88" s="44"/>
      <c r="E88" s="44"/>
      <c r="F88" s="65"/>
      <c r="G88" s="136"/>
      <c r="H88" s="82"/>
    </row>
    <row r="89" spans="1:8" ht="33">
      <c r="A89" s="1158"/>
      <c r="B89" s="1164"/>
      <c r="C89" s="1080" t="s">
        <v>529</v>
      </c>
      <c r="D89" s="44"/>
      <c r="E89" s="44"/>
      <c r="F89" s="65"/>
      <c r="G89" s="136"/>
      <c r="H89" s="82"/>
    </row>
    <row r="90" spans="1:8" ht="33">
      <c r="A90" s="1158"/>
      <c r="B90" s="1164"/>
      <c r="C90" s="1080" t="s">
        <v>530</v>
      </c>
      <c r="D90" s="44"/>
      <c r="E90" s="44"/>
      <c r="F90" s="65"/>
      <c r="G90" s="136"/>
      <c r="H90" s="82"/>
    </row>
    <row r="91" spans="1:8">
      <c r="A91" s="1158"/>
      <c r="B91" s="1164"/>
      <c r="C91" s="1080" t="s">
        <v>531</v>
      </c>
      <c r="D91" s="44"/>
      <c r="E91" s="44"/>
      <c r="F91" s="65"/>
      <c r="G91" s="136"/>
      <c r="H91" s="82"/>
    </row>
    <row r="92" spans="1:8">
      <c r="A92" s="1158"/>
      <c r="B92" s="1164"/>
      <c r="C92" s="1080" t="s">
        <v>532</v>
      </c>
      <c r="D92" s="44"/>
      <c r="E92" s="44"/>
      <c r="F92" s="65"/>
      <c r="G92" s="136"/>
      <c r="H92" s="82"/>
    </row>
    <row r="93" spans="1:8" ht="66">
      <c r="A93" s="1158"/>
      <c r="B93" s="1164"/>
      <c r="C93" s="1080" t="s">
        <v>533</v>
      </c>
      <c r="D93" s="44">
        <v>10000000</v>
      </c>
      <c r="E93" s="44">
        <v>20000000</v>
      </c>
      <c r="F93" s="65">
        <f t="shared" si="15"/>
        <v>10000000</v>
      </c>
      <c r="G93" s="136">
        <f>F93/D93*100%</f>
        <v>1</v>
      </c>
      <c r="H93" s="500" t="s">
        <v>345</v>
      </c>
    </row>
    <row r="94" spans="1:8">
      <c r="A94" s="1158"/>
      <c r="B94" s="1164"/>
      <c r="C94" s="1080" t="s">
        <v>534</v>
      </c>
      <c r="D94" s="44"/>
      <c r="E94" s="44"/>
      <c r="F94" s="65">
        <f t="shared" si="15"/>
        <v>0</v>
      </c>
      <c r="G94" s="136"/>
      <c r="H94" s="82"/>
    </row>
    <row r="95" spans="1:8">
      <c r="A95" s="1158"/>
      <c r="B95" s="1164"/>
      <c r="C95" s="1080" t="s">
        <v>535</v>
      </c>
      <c r="D95" s="44"/>
      <c r="E95" s="44"/>
      <c r="F95" s="65">
        <f t="shared" si="15"/>
        <v>0</v>
      </c>
      <c r="G95" s="136"/>
      <c r="H95" s="82"/>
    </row>
    <row r="96" spans="1:8" ht="33">
      <c r="A96" s="1158"/>
      <c r="B96" s="1164"/>
      <c r="C96" s="1080" t="s">
        <v>536</v>
      </c>
      <c r="D96" s="44"/>
      <c r="E96" s="44"/>
      <c r="F96" s="65">
        <f t="shared" si="15"/>
        <v>0</v>
      </c>
      <c r="G96" s="136"/>
      <c r="H96" s="82"/>
    </row>
    <row r="97" spans="1:8">
      <c r="A97" s="1158"/>
      <c r="B97" s="1164"/>
      <c r="C97" s="1080" t="s">
        <v>537</v>
      </c>
      <c r="D97" s="44"/>
      <c r="E97" s="44"/>
      <c r="F97" s="65">
        <f t="shared" si="15"/>
        <v>0</v>
      </c>
      <c r="G97" s="136"/>
      <c r="H97" s="82"/>
    </row>
    <row r="98" spans="1:8">
      <c r="A98" s="1158"/>
      <c r="B98" s="1164"/>
      <c r="C98" s="1080" t="s">
        <v>538</v>
      </c>
      <c r="D98" s="44"/>
      <c r="E98" s="44"/>
      <c r="F98" s="65">
        <f t="shared" si="15"/>
        <v>0</v>
      </c>
      <c r="G98" s="136"/>
      <c r="H98" s="82"/>
    </row>
    <row r="99" spans="1:8">
      <c r="A99" s="1158"/>
      <c r="B99" s="1164"/>
      <c r="C99" s="1080" t="s">
        <v>539</v>
      </c>
      <c r="D99" s="44"/>
      <c r="E99" s="44"/>
      <c r="F99" s="65">
        <f t="shared" si="15"/>
        <v>0</v>
      </c>
      <c r="G99" s="136"/>
      <c r="H99" s="82"/>
    </row>
    <row r="100" spans="1:8">
      <c r="A100" s="1158"/>
      <c r="B100" s="1164"/>
      <c r="C100" s="1080" t="s">
        <v>540</v>
      </c>
      <c r="D100" s="44"/>
      <c r="E100" s="44"/>
      <c r="F100" s="65">
        <f t="shared" si="15"/>
        <v>0</v>
      </c>
      <c r="G100" s="136"/>
      <c r="H100" s="82"/>
    </row>
    <row r="101" spans="1:8">
      <c r="A101" s="1158"/>
      <c r="B101" s="1164"/>
      <c r="C101" s="1080" t="s">
        <v>541</v>
      </c>
      <c r="D101" s="44"/>
      <c r="E101" s="44"/>
      <c r="F101" s="65">
        <f t="shared" si="15"/>
        <v>0</v>
      </c>
      <c r="G101" s="136"/>
      <c r="H101" s="82"/>
    </row>
    <row r="102" spans="1:8">
      <c r="A102" s="1158"/>
      <c r="B102" s="1164"/>
      <c r="C102" s="1080" t="s">
        <v>542</v>
      </c>
      <c r="D102" s="44"/>
      <c r="E102" s="44"/>
      <c r="F102" s="65">
        <f t="shared" si="15"/>
        <v>0</v>
      </c>
      <c r="G102" s="136"/>
      <c r="H102" s="82"/>
    </row>
    <row r="103" spans="1:8">
      <c r="A103" s="1158"/>
      <c r="B103" s="1164"/>
      <c r="C103" s="1080" t="s">
        <v>543</v>
      </c>
      <c r="D103" s="44"/>
      <c r="E103" s="44"/>
      <c r="F103" s="65">
        <f t="shared" si="15"/>
        <v>0</v>
      </c>
      <c r="G103" s="136"/>
      <c r="H103" s="82"/>
    </row>
    <row r="104" spans="1:8">
      <c r="A104" s="1158"/>
      <c r="B104" s="1164"/>
      <c r="C104" s="1080" t="s">
        <v>544</v>
      </c>
      <c r="D104" s="44"/>
      <c r="E104" s="44"/>
      <c r="F104" s="65">
        <f t="shared" si="15"/>
        <v>0</v>
      </c>
      <c r="G104" s="136"/>
      <c r="H104" s="82"/>
    </row>
    <row r="105" spans="1:8" ht="17.25" thickBot="1">
      <c r="A105" s="1158"/>
      <c r="B105" s="1165"/>
      <c r="C105" s="1128" t="s">
        <v>682</v>
      </c>
      <c r="D105" s="469">
        <f>SUM(D83:D104)</f>
        <v>10000000</v>
      </c>
      <c r="E105" s="469">
        <f>SUM(E83:E104)</f>
        <v>20000000</v>
      </c>
      <c r="F105" s="469">
        <f t="shared" si="15"/>
        <v>10000000</v>
      </c>
      <c r="G105" s="490">
        <f>F105/D105*100%</f>
        <v>1</v>
      </c>
      <c r="H105" s="80"/>
    </row>
    <row r="106" spans="1:8" ht="17.25" thickBot="1">
      <c r="A106" s="1159"/>
      <c r="B106" s="1166" t="s">
        <v>481</v>
      </c>
      <c r="C106" s="1166"/>
      <c r="D106" s="524">
        <f>SUM(D82,D105)</f>
        <v>10000000</v>
      </c>
      <c r="E106" s="524">
        <f>SUM(E82,E105)</f>
        <v>20000000</v>
      </c>
      <c r="F106" s="502">
        <f t="shared" si="15"/>
        <v>10000000</v>
      </c>
      <c r="G106" s="503">
        <f>F106/D106*100%</f>
        <v>1</v>
      </c>
      <c r="H106" s="523"/>
    </row>
    <row r="107" spans="1:8">
      <c r="A107" s="1158" t="s">
        <v>545</v>
      </c>
      <c r="B107" s="1117" t="s">
        <v>545</v>
      </c>
      <c r="C107" s="1125" t="s">
        <v>8</v>
      </c>
      <c r="D107" s="1126"/>
      <c r="E107" s="76"/>
      <c r="F107" s="36">
        <f t="shared" si="15"/>
        <v>0</v>
      </c>
      <c r="G107" s="136"/>
      <c r="H107" s="37"/>
    </row>
    <row r="108" spans="1:8" ht="17.25" thickBot="1">
      <c r="A108" s="1159"/>
      <c r="B108" s="1166" t="s">
        <v>481</v>
      </c>
      <c r="C108" s="1166"/>
      <c r="D108" s="228">
        <f>D107</f>
        <v>0</v>
      </c>
      <c r="E108" s="228">
        <f t="shared" ref="E108" si="20">E107</f>
        <v>0</v>
      </c>
      <c r="F108" s="173">
        <f t="shared" si="15"/>
        <v>0</v>
      </c>
      <c r="G108" s="252"/>
      <c r="H108" s="42"/>
    </row>
    <row r="109" spans="1:8">
      <c r="A109" s="1184" t="s">
        <v>546</v>
      </c>
      <c r="B109" s="1186" t="s">
        <v>546</v>
      </c>
      <c r="C109" s="1081" t="s">
        <v>547</v>
      </c>
      <c r="D109" s="65">
        <v>11466000</v>
      </c>
      <c r="E109" s="65">
        <v>35989890</v>
      </c>
      <c r="F109" s="172">
        <f t="shared" si="15"/>
        <v>24523890</v>
      </c>
      <c r="G109" s="136">
        <f>F109/D109*100%</f>
        <v>2.1388356881214023</v>
      </c>
      <c r="H109" s="39"/>
    </row>
    <row r="110" spans="1:8" ht="16.899999999999999" customHeight="1">
      <c r="A110" s="1184"/>
      <c r="B110" s="1170"/>
      <c r="C110" s="1080" t="s">
        <v>551</v>
      </c>
      <c r="D110" s="1026"/>
      <c r="E110" s="76"/>
      <c r="F110" s="36">
        <f t="shared" si="15"/>
        <v>0</v>
      </c>
      <c r="G110" s="136"/>
      <c r="H110" s="37"/>
    </row>
    <row r="111" spans="1:8" ht="16.899999999999999" customHeight="1" thickBot="1">
      <c r="A111" s="1185"/>
      <c r="B111" s="1166" t="s">
        <v>481</v>
      </c>
      <c r="C111" s="1166"/>
      <c r="D111" s="525">
        <f>SUM(D109:D110)</f>
        <v>11466000</v>
      </c>
      <c r="E111" s="525">
        <f>SUM(E109:E110)</f>
        <v>35989890</v>
      </c>
      <c r="F111" s="470">
        <f t="shared" ref="F111" si="21">E111-D111</f>
        <v>24523890</v>
      </c>
      <c r="G111" s="526">
        <f>F111/D111*100%</f>
        <v>2.1388356881214023</v>
      </c>
      <c r="H111" s="75"/>
    </row>
    <row r="112" spans="1:8" ht="16.899999999999999" customHeight="1">
      <c r="A112" s="1189" t="s">
        <v>501</v>
      </c>
      <c r="B112" s="1153" t="s">
        <v>553</v>
      </c>
      <c r="C112" s="164" t="s">
        <v>503</v>
      </c>
      <c r="D112" s="606"/>
      <c r="E112" s="616"/>
      <c r="F112" s="170"/>
      <c r="G112" s="624"/>
      <c r="H112" s="617"/>
    </row>
    <row r="113" spans="1:8" ht="16.899999999999999" customHeight="1">
      <c r="A113" s="1190"/>
      <c r="B113" s="1154"/>
      <c r="C113" s="758" t="s">
        <v>504</v>
      </c>
      <c r="D113" s="602"/>
      <c r="E113" s="602"/>
      <c r="F113" s="36"/>
      <c r="G113" s="451"/>
      <c r="H113" s="618"/>
    </row>
    <row r="114" spans="1:8" ht="16.899999999999999" customHeight="1" thickBot="1">
      <c r="A114" s="1191"/>
      <c r="B114" s="1166" t="s">
        <v>481</v>
      </c>
      <c r="C114" s="1166"/>
      <c r="D114" s="525"/>
      <c r="E114" s="525"/>
      <c r="F114" s="40"/>
      <c r="G114" s="622"/>
      <c r="H114" s="42"/>
    </row>
    <row r="115" spans="1:8">
      <c r="A115" s="1189" t="s">
        <v>556</v>
      </c>
      <c r="B115" s="1153" t="s">
        <v>553</v>
      </c>
      <c r="C115" s="164" t="s">
        <v>557</v>
      </c>
      <c r="D115" s="606"/>
      <c r="E115" s="606"/>
      <c r="F115" s="170"/>
      <c r="G115" s="624"/>
      <c r="H115" s="617"/>
    </row>
    <row r="116" spans="1:8" ht="33">
      <c r="A116" s="1190"/>
      <c r="B116" s="1154"/>
      <c r="C116" s="758" t="s">
        <v>558</v>
      </c>
      <c r="D116" s="602"/>
      <c r="E116" s="602"/>
      <c r="F116" s="36"/>
      <c r="G116" s="451"/>
      <c r="H116" s="618"/>
    </row>
    <row r="117" spans="1:8" ht="17.25" thickBot="1">
      <c r="A117" s="1191"/>
      <c r="B117" s="1166" t="s">
        <v>481</v>
      </c>
      <c r="C117" s="1166"/>
      <c r="D117" s="525"/>
      <c r="E117" s="525"/>
      <c r="F117" s="40"/>
      <c r="G117" s="622"/>
      <c r="H117" s="42"/>
    </row>
    <row r="118" spans="1:8" ht="17.25" thickBot="1">
      <c r="A118" s="167" t="s">
        <v>42</v>
      </c>
      <c r="B118" s="168" t="s">
        <v>42</v>
      </c>
      <c r="C118" s="237" t="s">
        <v>63</v>
      </c>
      <c r="D118" s="592"/>
      <c r="E118" s="593"/>
      <c r="F118" s="573"/>
      <c r="G118" s="625"/>
      <c r="H118" s="575"/>
    </row>
    <row r="119" spans="1:8" ht="17.25" thickBot="1">
      <c r="A119" s="1287" t="s">
        <v>612</v>
      </c>
      <c r="B119" s="1207"/>
      <c r="C119" s="1208"/>
      <c r="D119" s="626">
        <f>SUM(D72,D76,D106,D108,D111,D118,D117,D114)</f>
        <v>1100100000</v>
      </c>
      <c r="E119" s="626">
        <f t="shared" ref="E119" si="22">SUM(E72,E76,E106,E108,E111,E118,E117,E114)</f>
        <v>1103990180</v>
      </c>
      <c r="F119" s="626">
        <f t="shared" ref="F119" si="23">E119-D119</f>
        <v>3890180</v>
      </c>
      <c r="G119" s="643">
        <f t="shared" ref="G119" si="24">F119/D119*100%</f>
        <v>3.536205799472775E-3</v>
      </c>
      <c r="H119" s="627"/>
    </row>
  </sheetData>
  <mergeCells count="69">
    <mergeCell ref="A115:A117"/>
    <mergeCell ref="B115:B116"/>
    <mergeCell ref="B117:C117"/>
    <mergeCell ref="A119:C119"/>
    <mergeCell ref="A107:A108"/>
    <mergeCell ref="B108:C108"/>
    <mergeCell ref="A109:A111"/>
    <mergeCell ref="B109:B110"/>
    <mergeCell ref="B111:C111"/>
    <mergeCell ref="A112:A114"/>
    <mergeCell ref="B112:B113"/>
    <mergeCell ref="B114:C114"/>
    <mergeCell ref="A73:A76"/>
    <mergeCell ref="B73:B75"/>
    <mergeCell ref="B76:C76"/>
    <mergeCell ref="A77:A106"/>
    <mergeCell ref="B77:B82"/>
    <mergeCell ref="B83:B105"/>
    <mergeCell ref="B106:C106"/>
    <mergeCell ref="E51:E52"/>
    <mergeCell ref="F51:F52"/>
    <mergeCell ref="G51:G52"/>
    <mergeCell ref="H51:H52"/>
    <mergeCell ref="A53:A72"/>
    <mergeCell ref="B53:B59"/>
    <mergeCell ref="B60:B63"/>
    <mergeCell ref="B64:B71"/>
    <mergeCell ref="B72:C72"/>
    <mergeCell ref="D51:D52"/>
    <mergeCell ref="A46:A48"/>
    <mergeCell ref="B46:B47"/>
    <mergeCell ref="B48:C48"/>
    <mergeCell ref="A49:C49"/>
    <mergeCell ref="A51:C51"/>
    <mergeCell ref="A38:A40"/>
    <mergeCell ref="B38:B39"/>
    <mergeCell ref="B40:C40"/>
    <mergeCell ref="A41:A45"/>
    <mergeCell ref="B41:B44"/>
    <mergeCell ref="B45:C45"/>
    <mergeCell ref="A31:A33"/>
    <mergeCell ref="B31:B32"/>
    <mergeCell ref="B33:C33"/>
    <mergeCell ref="A34:A37"/>
    <mergeCell ref="B34:B36"/>
    <mergeCell ref="B37:C37"/>
    <mergeCell ref="B22:C22"/>
    <mergeCell ref="A23:A27"/>
    <mergeCell ref="B23:B26"/>
    <mergeCell ref="B27:C27"/>
    <mergeCell ref="A28:A30"/>
    <mergeCell ref="B28:B29"/>
    <mergeCell ref="B30:C30"/>
    <mergeCell ref="A1:H1"/>
    <mergeCell ref="A2:H2"/>
    <mergeCell ref="A3:H4"/>
    <mergeCell ref="A5:H5"/>
    <mergeCell ref="A50:H50"/>
    <mergeCell ref="A6:C6"/>
    <mergeCell ref="D6:D7"/>
    <mergeCell ref="E6:E7"/>
    <mergeCell ref="F6:F7"/>
    <mergeCell ref="G6:G7"/>
    <mergeCell ref="H6:H7"/>
    <mergeCell ref="A8:A13"/>
    <mergeCell ref="B8:B12"/>
    <mergeCell ref="B13:C13"/>
    <mergeCell ref="A14:A22"/>
    <mergeCell ref="B14:B21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83" fitToHeight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opLeftCell="A90" zoomScale="55" zoomScaleNormal="55" workbookViewId="0">
      <selection sqref="A1:H119"/>
    </sheetView>
  </sheetViews>
  <sheetFormatPr defaultRowHeight="16.5"/>
  <cols>
    <col min="1" max="1" width="17.25" customWidth="1"/>
    <col min="2" max="2" width="15.5" customWidth="1"/>
    <col min="3" max="3" width="17" customWidth="1"/>
    <col min="4" max="4" width="17.875" customWidth="1"/>
    <col min="5" max="5" width="17.375" customWidth="1"/>
    <col min="6" max="6" width="17.25" customWidth="1"/>
    <col min="8" max="8" width="45.75" customWidth="1"/>
  </cols>
  <sheetData>
    <row r="1" spans="1:8">
      <c r="A1" s="1281"/>
      <c r="B1" s="1281"/>
      <c r="C1" s="1281"/>
      <c r="D1" s="1281"/>
      <c r="E1" s="1281"/>
      <c r="F1" s="1281"/>
      <c r="G1" s="1281"/>
      <c r="H1" s="1281"/>
    </row>
    <row r="2" spans="1:8" ht="55.15" customHeight="1">
      <c r="A2" s="1294" t="s">
        <v>613</v>
      </c>
      <c r="B2" s="1295"/>
      <c r="C2" s="1295"/>
      <c r="D2" s="1295"/>
      <c r="E2" s="1295"/>
      <c r="F2" s="1295"/>
      <c r="G2" s="1295"/>
      <c r="H2" s="1295"/>
    </row>
    <row r="3" spans="1:8" ht="17.45" customHeight="1">
      <c r="A3" s="1277" t="s">
        <v>614</v>
      </c>
      <c r="B3" s="1277"/>
      <c r="C3" s="1277"/>
      <c r="D3" s="1277"/>
      <c r="E3" s="1277"/>
      <c r="F3" s="1277"/>
      <c r="G3" s="1277"/>
      <c r="H3" s="1277"/>
    </row>
    <row r="4" spans="1:8" ht="17.45" customHeight="1">
      <c r="A4" s="1277"/>
      <c r="B4" s="1277"/>
      <c r="C4" s="1277"/>
      <c r="D4" s="1277"/>
      <c r="E4" s="1277"/>
      <c r="F4" s="1277"/>
      <c r="G4" s="1277"/>
      <c r="H4" s="1277"/>
    </row>
    <row r="5" spans="1:8" ht="17.25">
      <c r="A5" s="1152" t="s">
        <v>675</v>
      </c>
      <c r="B5" s="1152"/>
      <c r="C5" s="1152"/>
      <c r="D5" s="1152"/>
      <c r="E5" s="1152"/>
      <c r="F5" s="1152"/>
      <c r="G5" s="1152"/>
      <c r="H5" s="1152"/>
    </row>
    <row r="6" spans="1:8" ht="17.25">
      <c r="A6" s="1230" t="s">
        <v>14</v>
      </c>
      <c r="B6" s="1231"/>
      <c r="C6" s="1231"/>
      <c r="D6" s="1232" t="s">
        <v>420</v>
      </c>
      <c r="E6" s="1232" t="s">
        <v>269</v>
      </c>
      <c r="F6" s="1232" t="s">
        <v>56</v>
      </c>
      <c r="G6" s="1239" t="s">
        <v>46</v>
      </c>
      <c r="H6" s="1241" t="s">
        <v>57</v>
      </c>
    </row>
    <row r="7" spans="1:8" ht="18" thickBot="1">
      <c r="A7" s="61" t="s">
        <v>0</v>
      </c>
      <c r="B7" s="62" t="s">
        <v>1</v>
      </c>
      <c r="C7" s="62" t="s">
        <v>2</v>
      </c>
      <c r="D7" s="1233"/>
      <c r="E7" s="1233"/>
      <c r="F7" s="1233"/>
      <c r="G7" s="1240"/>
      <c r="H7" s="1242"/>
    </row>
    <row r="8" spans="1:8" ht="33">
      <c r="A8" s="1284" t="s">
        <v>581</v>
      </c>
      <c r="B8" s="1163" t="s">
        <v>151</v>
      </c>
      <c r="C8" s="1081" t="s">
        <v>135</v>
      </c>
      <c r="D8" s="250"/>
      <c r="E8" s="250"/>
      <c r="F8" s="257"/>
      <c r="G8" s="452"/>
      <c r="H8" s="1051"/>
    </row>
    <row r="9" spans="1:8" ht="49.5">
      <c r="A9" s="1285"/>
      <c r="B9" s="1164"/>
      <c r="C9" s="1080" t="s">
        <v>138</v>
      </c>
      <c r="D9" s="601">
        <v>338895288</v>
      </c>
      <c r="E9" s="601">
        <v>372924504</v>
      </c>
      <c r="F9" s="602">
        <f t="shared" ref="F9:F41" si="0">E9-D9</f>
        <v>34029216</v>
      </c>
      <c r="G9" s="454">
        <f>F9/D9*100%</f>
        <v>0.10041218395459071</v>
      </c>
      <c r="H9" s="1051" t="s">
        <v>395</v>
      </c>
    </row>
    <row r="10" spans="1:8" ht="49.5">
      <c r="A10" s="1285"/>
      <c r="B10" s="1164"/>
      <c r="C10" s="1080" t="s">
        <v>139</v>
      </c>
      <c r="D10" s="601">
        <v>192937500</v>
      </c>
      <c r="E10" s="601">
        <v>193872500</v>
      </c>
      <c r="F10" s="602">
        <f t="shared" si="0"/>
        <v>935000</v>
      </c>
      <c r="G10" s="454">
        <f>F10/D10*100%</f>
        <v>4.846128927761581E-3</v>
      </c>
      <c r="H10" s="1051" t="s">
        <v>396</v>
      </c>
    </row>
    <row r="11" spans="1:8">
      <c r="A11" s="1285"/>
      <c r="B11" s="1164"/>
      <c r="C11" s="1080" t="s">
        <v>140</v>
      </c>
      <c r="D11" s="601">
        <v>34800000</v>
      </c>
      <c r="E11" s="601">
        <v>34800000</v>
      </c>
      <c r="F11" s="602">
        <f t="shared" si="0"/>
        <v>0</v>
      </c>
      <c r="G11" s="454">
        <f>F11/D11*100%</f>
        <v>0</v>
      </c>
      <c r="H11" s="479"/>
    </row>
    <row r="12" spans="1:8" ht="49.5">
      <c r="A12" s="1285"/>
      <c r="B12" s="1186"/>
      <c r="C12" s="1080" t="s">
        <v>141</v>
      </c>
      <c r="D12" s="601">
        <v>2200000</v>
      </c>
      <c r="E12" s="601">
        <v>4000000</v>
      </c>
      <c r="F12" s="602">
        <f t="shared" si="0"/>
        <v>1800000</v>
      </c>
      <c r="G12" s="454">
        <f>F12/D12*100%</f>
        <v>0.81818181818181823</v>
      </c>
      <c r="H12" s="477" t="s">
        <v>397</v>
      </c>
    </row>
    <row r="13" spans="1:8" ht="17.25" thickBot="1">
      <c r="A13" s="1286"/>
      <c r="B13" s="1199" t="s">
        <v>297</v>
      </c>
      <c r="C13" s="1209"/>
      <c r="D13" s="1050">
        <f>SUM(D8:D12)</f>
        <v>568832788</v>
      </c>
      <c r="E13" s="1050">
        <f t="shared" ref="E13" si="1">SUM(E8:E12)</f>
        <v>605597004</v>
      </c>
      <c r="F13" s="1050">
        <f t="shared" si="0"/>
        <v>36764216</v>
      </c>
      <c r="G13" s="481">
        <f>F13/D13*100%</f>
        <v>6.463097201070625E-2</v>
      </c>
      <c r="H13" s="482"/>
    </row>
    <row r="14" spans="1:8" ht="33">
      <c r="A14" s="1157" t="s">
        <v>144</v>
      </c>
      <c r="B14" s="1163" t="s">
        <v>144</v>
      </c>
      <c r="C14" s="1081" t="s">
        <v>130</v>
      </c>
      <c r="D14" s="606"/>
      <c r="E14" s="606"/>
      <c r="F14" s="257"/>
      <c r="G14" s="452"/>
      <c r="H14" s="292"/>
    </row>
    <row r="15" spans="1:8" ht="33">
      <c r="A15" s="1158"/>
      <c r="B15" s="1164"/>
      <c r="C15" s="1080" t="s">
        <v>131</v>
      </c>
      <c r="D15" s="601"/>
      <c r="E15" s="601"/>
      <c r="F15" s="257"/>
      <c r="G15" s="452"/>
      <c r="H15" s="293"/>
    </row>
    <row r="16" spans="1:8" ht="17.25">
      <c r="A16" s="1158"/>
      <c r="B16" s="1164"/>
      <c r="C16" s="1080" t="s">
        <v>132</v>
      </c>
      <c r="D16" s="601"/>
      <c r="E16" s="601"/>
      <c r="F16" s="257"/>
      <c r="G16" s="452"/>
      <c r="H16" s="293"/>
    </row>
    <row r="17" spans="1:8" ht="17.25">
      <c r="A17" s="1158"/>
      <c r="B17" s="1164"/>
      <c r="C17" s="1080" t="s">
        <v>133</v>
      </c>
      <c r="D17" s="601"/>
      <c r="E17" s="601"/>
      <c r="F17" s="257"/>
      <c r="G17" s="452"/>
      <c r="H17" s="293"/>
    </row>
    <row r="18" spans="1:8">
      <c r="A18" s="1158"/>
      <c r="B18" s="1164"/>
      <c r="C18" s="1081" t="s">
        <v>134</v>
      </c>
      <c r="D18" s="601">
        <v>1000000</v>
      </c>
      <c r="E18" s="601">
        <v>375000</v>
      </c>
      <c r="F18" s="967">
        <f t="shared" si="0"/>
        <v>-625000</v>
      </c>
      <c r="G18" s="454">
        <f>F18/D18*100%</f>
        <v>-0.625</v>
      </c>
      <c r="H18" s="1058" t="s">
        <v>399</v>
      </c>
    </row>
    <row r="19" spans="1:8" ht="17.25">
      <c r="A19" s="1158"/>
      <c r="B19" s="1164"/>
      <c r="C19" s="758" t="s">
        <v>136</v>
      </c>
      <c r="D19" s="601"/>
      <c r="E19" s="601"/>
      <c r="F19" s="257"/>
      <c r="G19" s="452"/>
      <c r="H19" s="290"/>
    </row>
    <row r="20" spans="1:8" ht="17.25">
      <c r="A20" s="1158"/>
      <c r="B20" s="1164"/>
      <c r="C20" s="758" t="s">
        <v>137</v>
      </c>
      <c r="D20" s="601"/>
      <c r="E20" s="601"/>
      <c r="F20" s="257"/>
      <c r="G20" s="452"/>
      <c r="H20" s="290"/>
    </row>
    <row r="21" spans="1:8" ht="17.25">
      <c r="A21" s="1158"/>
      <c r="B21" s="1186"/>
      <c r="C21" s="758" t="s">
        <v>152</v>
      </c>
      <c r="D21" s="601"/>
      <c r="E21" s="601"/>
      <c r="F21" s="36"/>
      <c r="G21" s="452"/>
      <c r="H21" s="37"/>
    </row>
    <row r="22" spans="1:8" ht="18" thickBot="1">
      <c r="A22" s="1159"/>
      <c r="B22" s="1199" t="s">
        <v>297</v>
      </c>
      <c r="C22" s="1293"/>
      <c r="D22" s="470">
        <f>SUM(D14:D21)</f>
        <v>1000000</v>
      </c>
      <c r="E22" s="470">
        <f t="shared" ref="E22" si="2">SUM(E14:E21)</f>
        <v>375000</v>
      </c>
      <c r="F22" s="672">
        <f t="shared" si="0"/>
        <v>-625000</v>
      </c>
      <c r="G22" s="543">
        <f>F22/D22*100%</f>
        <v>-0.625</v>
      </c>
      <c r="H22" s="41"/>
    </row>
    <row r="23" spans="1:8" ht="17.25">
      <c r="A23" s="1289" t="s">
        <v>476</v>
      </c>
      <c r="B23" s="1163" t="s">
        <v>476</v>
      </c>
      <c r="C23" s="1079" t="s">
        <v>478</v>
      </c>
      <c r="D23" s="602"/>
      <c r="E23" s="602"/>
      <c r="F23" s="175"/>
      <c r="G23" s="452"/>
      <c r="H23" s="78"/>
    </row>
    <row r="24" spans="1:8" ht="17.25">
      <c r="A24" s="1290"/>
      <c r="B24" s="1164"/>
      <c r="C24" s="1080" t="s">
        <v>479</v>
      </c>
      <c r="D24" s="601"/>
      <c r="E24" s="601"/>
      <c r="F24" s="176"/>
      <c r="G24" s="452"/>
      <c r="H24" s="79"/>
    </row>
    <row r="25" spans="1:8" ht="33">
      <c r="A25" s="1290"/>
      <c r="B25" s="1164"/>
      <c r="C25" s="1080" t="s">
        <v>30</v>
      </c>
      <c r="D25" s="601">
        <v>9037480</v>
      </c>
      <c r="E25" s="601">
        <v>5018740</v>
      </c>
      <c r="F25" s="539">
        <f t="shared" si="0"/>
        <v>-4018740</v>
      </c>
      <c r="G25" s="454">
        <f t="shared" ref="G25:G33" si="3">F25/D25*100%</f>
        <v>-0.44467484298720439</v>
      </c>
      <c r="H25" s="1055" t="s">
        <v>398</v>
      </c>
    </row>
    <row r="26" spans="1:8">
      <c r="A26" s="1290"/>
      <c r="B26" s="1186"/>
      <c r="C26" s="1080" t="s">
        <v>480</v>
      </c>
      <c r="D26" s="601">
        <v>478864000</v>
      </c>
      <c r="E26" s="601">
        <v>0</v>
      </c>
      <c r="F26" s="539">
        <f t="shared" si="0"/>
        <v>-478864000</v>
      </c>
      <c r="G26" s="454">
        <f t="shared" si="3"/>
        <v>-1</v>
      </c>
      <c r="H26" s="1055" t="s">
        <v>400</v>
      </c>
    </row>
    <row r="27" spans="1:8" ht="17.25" thickBot="1">
      <c r="A27" s="1291"/>
      <c r="B27" s="1199" t="s">
        <v>481</v>
      </c>
      <c r="C27" s="1200"/>
      <c r="D27" s="469">
        <f>SUM(D23:D26)</f>
        <v>487901480</v>
      </c>
      <c r="E27" s="469">
        <f t="shared" ref="E27" si="4">SUM(E23:E26)</f>
        <v>5018740</v>
      </c>
      <c r="F27" s="652">
        <f t="shared" si="0"/>
        <v>-482882740</v>
      </c>
      <c r="G27" s="637">
        <f t="shared" si="3"/>
        <v>-0.98971362005296648</v>
      </c>
      <c r="H27" s="80"/>
    </row>
    <row r="28" spans="1:8">
      <c r="A28" s="1292" t="s">
        <v>482</v>
      </c>
      <c r="B28" s="1169" t="s">
        <v>482</v>
      </c>
      <c r="C28" s="413" t="s">
        <v>6</v>
      </c>
      <c r="D28" s="602">
        <v>5000000</v>
      </c>
      <c r="E28" s="602">
        <v>3000000</v>
      </c>
      <c r="F28" s="35">
        <f t="shared" si="0"/>
        <v>-2000000</v>
      </c>
      <c r="G28" s="454">
        <f t="shared" si="3"/>
        <v>-0.4</v>
      </c>
      <c r="H28" s="1057" t="s">
        <v>401</v>
      </c>
    </row>
    <row r="29" spans="1:8" ht="82.5">
      <c r="A29" s="1173"/>
      <c r="B29" s="1170"/>
      <c r="C29" s="163" t="s">
        <v>7</v>
      </c>
      <c r="D29" s="602">
        <v>73800000</v>
      </c>
      <c r="E29" s="602">
        <v>35760000</v>
      </c>
      <c r="F29" s="35">
        <f t="shared" si="0"/>
        <v>-38040000</v>
      </c>
      <c r="G29" s="454">
        <f t="shared" si="3"/>
        <v>-0.51544715447154477</v>
      </c>
      <c r="H29" s="1056" t="s">
        <v>402</v>
      </c>
    </row>
    <row r="30" spans="1:8" ht="17.25" thickBot="1">
      <c r="A30" s="1174"/>
      <c r="B30" s="1246" t="s">
        <v>481</v>
      </c>
      <c r="C30" s="1246"/>
      <c r="D30" s="489">
        <f>SUM(D28:D29)</f>
        <v>78800000</v>
      </c>
      <c r="E30" s="542">
        <f t="shared" ref="E30" si="5">SUM(E28:E29)</f>
        <v>38760000</v>
      </c>
      <c r="F30" s="544">
        <f t="shared" si="0"/>
        <v>-40040000</v>
      </c>
      <c r="G30" s="639">
        <f t="shared" si="3"/>
        <v>-0.50812182741116751</v>
      </c>
      <c r="H30" s="42"/>
    </row>
    <row r="31" spans="1:8" ht="33">
      <c r="A31" s="1284" t="s">
        <v>484</v>
      </c>
      <c r="B31" s="1163" t="s">
        <v>484</v>
      </c>
      <c r="C31" s="1079" t="s">
        <v>486</v>
      </c>
      <c r="D31" s="602">
        <v>1825841480</v>
      </c>
      <c r="E31" s="602">
        <v>1941494736</v>
      </c>
      <c r="F31" s="68">
        <f t="shared" si="0"/>
        <v>115653256</v>
      </c>
      <c r="G31" s="452">
        <f t="shared" si="3"/>
        <v>6.3342440878273842E-2</v>
      </c>
      <c r="H31" s="1052" t="s">
        <v>404</v>
      </c>
    </row>
    <row r="32" spans="1:8" ht="49.5">
      <c r="A32" s="1285"/>
      <c r="B32" s="1186"/>
      <c r="C32" s="1080" t="s">
        <v>487</v>
      </c>
      <c r="D32" s="602">
        <v>312000000</v>
      </c>
      <c r="E32" s="602">
        <v>312000000</v>
      </c>
      <c r="F32" s="65">
        <f t="shared" si="0"/>
        <v>0</v>
      </c>
      <c r="G32" s="452">
        <f t="shared" si="3"/>
        <v>0</v>
      </c>
      <c r="H32" s="500" t="s">
        <v>403</v>
      </c>
    </row>
    <row r="33" spans="1:8" ht="17.25" thickBot="1">
      <c r="A33" s="1172"/>
      <c r="B33" s="1246" t="s">
        <v>481</v>
      </c>
      <c r="C33" s="1246"/>
      <c r="D33" s="469">
        <f>SUM(D31:D32)</f>
        <v>2137841480</v>
      </c>
      <c r="E33" s="469">
        <f t="shared" ref="E33" si="6">SUM(E31:E32)</f>
        <v>2253494736</v>
      </c>
      <c r="F33" s="470">
        <f t="shared" si="0"/>
        <v>115653256</v>
      </c>
      <c r="G33" s="637">
        <f t="shared" si="3"/>
        <v>5.4098143890444116E-2</v>
      </c>
      <c r="H33" s="80"/>
    </row>
    <row r="34" spans="1:8" ht="17.25">
      <c r="A34" s="1158" t="s">
        <v>489</v>
      </c>
      <c r="B34" s="1164" t="s">
        <v>489</v>
      </c>
      <c r="C34" s="757" t="s">
        <v>31</v>
      </c>
      <c r="D34" s="606">
        <v>0</v>
      </c>
      <c r="E34" s="606">
        <v>0</v>
      </c>
      <c r="F34" s="70">
        <f t="shared" si="0"/>
        <v>0</v>
      </c>
      <c r="G34" s="452"/>
      <c r="H34" s="254"/>
    </row>
    <row r="35" spans="1:8" ht="17.25">
      <c r="A35" s="1158"/>
      <c r="B35" s="1164"/>
      <c r="C35" s="758" t="s">
        <v>490</v>
      </c>
      <c r="D35" s="601">
        <v>0</v>
      </c>
      <c r="E35" s="601">
        <v>0</v>
      </c>
      <c r="F35" s="65">
        <f t="shared" si="0"/>
        <v>0</v>
      </c>
      <c r="G35" s="452"/>
      <c r="H35" s="254"/>
    </row>
    <row r="36" spans="1:8">
      <c r="A36" s="1158"/>
      <c r="B36" s="1186"/>
      <c r="C36" s="758" t="s">
        <v>491</v>
      </c>
      <c r="D36" s="602">
        <v>10000000</v>
      </c>
      <c r="E36" s="602">
        <v>10000000</v>
      </c>
      <c r="F36" s="68">
        <f t="shared" si="0"/>
        <v>0</v>
      </c>
      <c r="G36" s="454">
        <f>F36/D36*100%</f>
        <v>0</v>
      </c>
      <c r="H36" s="1055" t="s">
        <v>405</v>
      </c>
    </row>
    <row r="37" spans="1:8" ht="17.25" thickBot="1">
      <c r="A37" s="1159"/>
      <c r="B37" s="1216" t="s">
        <v>481</v>
      </c>
      <c r="C37" s="1217"/>
      <c r="D37" s="469">
        <f>SUM(D34:D36)</f>
        <v>10000000</v>
      </c>
      <c r="E37" s="469">
        <f t="shared" ref="E37" si="7">SUM(E34:E36)</f>
        <v>10000000</v>
      </c>
      <c r="F37" s="549">
        <f t="shared" si="0"/>
        <v>0</v>
      </c>
      <c r="G37" s="613">
        <f>F37/D37*100%</f>
        <v>0</v>
      </c>
      <c r="H37" s="42"/>
    </row>
    <row r="38" spans="1:8" ht="115.5">
      <c r="A38" s="1157" t="s">
        <v>493</v>
      </c>
      <c r="B38" s="1163" t="s">
        <v>493</v>
      </c>
      <c r="C38" s="164" t="s">
        <v>9</v>
      </c>
      <c r="D38" s="602">
        <v>1150799409</v>
      </c>
      <c r="E38" s="602">
        <v>1225116249</v>
      </c>
      <c r="F38" s="170">
        <f t="shared" si="0"/>
        <v>74316840</v>
      </c>
      <c r="G38" s="607">
        <f>F38/D38*100%</f>
        <v>6.4578448180277095E-2</v>
      </c>
      <c r="H38" s="487" t="s">
        <v>406</v>
      </c>
    </row>
    <row r="39" spans="1:8" ht="33">
      <c r="A39" s="1158"/>
      <c r="B39" s="1186"/>
      <c r="C39" s="758" t="s">
        <v>495</v>
      </c>
      <c r="D39" s="602">
        <v>117042554</v>
      </c>
      <c r="E39" s="602">
        <v>35500000</v>
      </c>
      <c r="F39" s="35">
        <f t="shared" si="0"/>
        <v>-81542554</v>
      </c>
      <c r="G39" s="454">
        <f>F39/D39*100%</f>
        <v>-0.69669151272963503</v>
      </c>
      <c r="H39" s="253"/>
    </row>
    <row r="40" spans="1:8" ht="17.25" thickBot="1">
      <c r="A40" s="1159"/>
      <c r="B40" s="1167" t="s">
        <v>481</v>
      </c>
      <c r="C40" s="1168"/>
      <c r="D40" s="469">
        <f>SUM(D38:D39)</f>
        <v>1267841963</v>
      </c>
      <c r="E40" s="469">
        <f t="shared" ref="E40" si="8">SUM(E38:E39)</f>
        <v>1260616249</v>
      </c>
      <c r="F40" s="546">
        <f t="shared" si="0"/>
        <v>-7225714</v>
      </c>
      <c r="G40" s="608">
        <f>F40/D40*100%</f>
        <v>-5.6992229401386365E-3</v>
      </c>
      <c r="H40" s="80"/>
    </row>
    <row r="41" spans="1:8">
      <c r="A41" s="1157" t="s">
        <v>497</v>
      </c>
      <c r="B41" s="1169" t="s">
        <v>497</v>
      </c>
      <c r="C41" s="1079" t="s">
        <v>498</v>
      </c>
      <c r="D41" s="70"/>
      <c r="E41" s="69"/>
      <c r="F41" s="170">
        <f t="shared" si="0"/>
        <v>0</v>
      </c>
      <c r="G41" s="607"/>
      <c r="H41" s="78"/>
    </row>
    <row r="42" spans="1:8" ht="49.5">
      <c r="A42" s="1158"/>
      <c r="B42" s="1186"/>
      <c r="C42" s="1081" t="s">
        <v>499</v>
      </c>
      <c r="D42" s="602">
        <v>1250000</v>
      </c>
      <c r="E42" s="602">
        <v>1250000</v>
      </c>
      <c r="F42" s="36"/>
      <c r="G42" s="454">
        <f t="shared" ref="G42:G49" si="9">F42/D42*100%</f>
        <v>0</v>
      </c>
      <c r="H42" s="1054" t="s">
        <v>407</v>
      </c>
    </row>
    <row r="43" spans="1:8" ht="33">
      <c r="A43" s="1158"/>
      <c r="B43" s="1186"/>
      <c r="C43" s="1080" t="s">
        <v>500</v>
      </c>
      <c r="D43" s="602">
        <v>33600000</v>
      </c>
      <c r="E43" s="602">
        <v>33600000</v>
      </c>
      <c r="F43" s="36">
        <f t="shared" ref="F43:F49" si="10">E43-D43</f>
        <v>0</v>
      </c>
      <c r="G43" s="454">
        <f t="shared" si="9"/>
        <v>0</v>
      </c>
      <c r="H43" s="1020" t="s">
        <v>408</v>
      </c>
    </row>
    <row r="44" spans="1:8" ht="66">
      <c r="A44" s="1158"/>
      <c r="B44" s="1170"/>
      <c r="C44" s="1080" t="s">
        <v>10</v>
      </c>
      <c r="D44" s="602">
        <v>14158301</v>
      </c>
      <c r="E44" s="602">
        <v>5288271</v>
      </c>
      <c r="F44" s="35">
        <f t="shared" si="10"/>
        <v>-8870030</v>
      </c>
      <c r="G44" s="454">
        <f t="shared" si="9"/>
        <v>-0.62648971794002684</v>
      </c>
      <c r="H44" s="500" t="s">
        <v>409</v>
      </c>
    </row>
    <row r="45" spans="1:8" ht="17.25" thickBot="1">
      <c r="A45" s="1159"/>
      <c r="B45" s="1199" t="s">
        <v>481</v>
      </c>
      <c r="C45" s="1209"/>
      <c r="D45" s="469">
        <f>SUM(D41:D44)</f>
        <v>49008301</v>
      </c>
      <c r="E45" s="469">
        <f t="shared" ref="E45" si="11">SUM(E41:E44)</f>
        <v>40138271</v>
      </c>
      <c r="F45" s="546">
        <f t="shared" si="10"/>
        <v>-8870030</v>
      </c>
      <c r="G45" s="608">
        <f t="shared" si="9"/>
        <v>-0.18099035916384859</v>
      </c>
      <c r="H45" s="80"/>
    </row>
    <row r="46" spans="1:8">
      <c r="A46" s="1284" t="s">
        <v>501</v>
      </c>
      <c r="B46" s="1170" t="s">
        <v>502</v>
      </c>
      <c r="C46" s="1080" t="s">
        <v>503</v>
      </c>
      <c r="D46" s="602">
        <v>24000000</v>
      </c>
      <c r="E46" s="602">
        <v>18000000</v>
      </c>
      <c r="F46" s="35">
        <f t="shared" si="10"/>
        <v>-6000000</v>
      </c>
      <c r="G46" s="454">
        <f t="shared" si="9"/>
        <v>-0.25</v>
      </c>
      <c r="H46" s="254"/>
    </row>
    <row r="47" spans="1:8" ht="33">
      <c r="A47" s="1285"/>
      <c r="B47" s="1170"/>
      <c r="C47" s="1080" t="s">
        <v>504</v>
      </c>
      <c r="D47" s="602">
        <v>24000000</v>
      </c>
      <c r="E47" s="602">
        <v>18000000</v>
      </c>
      <c r="F47" s="35">
        <f t="shared" si="10"/>
        <v>-6000000</v>
      </c>
      <c r="G47" s="454">
        <f t="shared" si="9"/>
        <v>-0.25</v>
      </c>
      <c r="H47" s="82"/>
    </row>
    <row r="48" spans="1:8" ht="17.25" thickBot="1">
      <c r="A48" s="1286"/>
      <c r="B48" s="1206" t="s">
        <v>481</v>
      </c>
      <c r="C48" s="1206"/>
      <c r="D48" s="614">
        <f>SUM(D46:D47)</f>
        <v>48000000</v>
      </c>
      <c r="E48" s="614">
        <f t="shared" ref="E48" si="12">SUM(E46:E47)</f>
        <v>36000000</v>
      </c>
      <c r="F48" s="672">
        <f t="shared" si="10"/>
        <v>-12000000</v>
      </c>
      <c r="G48" s="1053">
        <f t="shared" si="9"/>
        <v>-0.25</v>
      </c>
      <c r="H48" s="140"/>
    </row>
    <row r="49" spans="1:8" ht="17.25" thickBot="1">
      <c r="A49" s="1287" t="s">
        <v>394</v>
      </c>
      <c r="B49" s="1207"/>
      <c r="C49" s="1208"/>
      <c r="D49" s="295">
        <f>SUM(D13,D22,D27,D30,D33,D37,D40,D45,D48)</f>
        <v>4649226012</v>
      </c>
      <c r="E49" s="295">
        <f t="shared" ref="E49" si="13">SUM(E13,E22,E27,E30,E33,E37,E40,E45,E48)</f>
        <v>4250000000</v>
      </c>
      <c r="F49" s="547">
        <f t="shared" si="10"/>
        <v>-399226012</v>
      </c>
      <c r="G49" s="473">
        <f t="shared" si="9"/>
        <v>-8.5869349214163351E-2</v>
      </c>
      <c r="H49" s="77"/>
    </row>
    <row r="50" spans="1:8" ht="18" thickBot="1">
      <c r="A50" s="1288" t="s">
        <v>683</v>
      </c>
      <c r="B50" s="1288"/>
      <c r="C50" s="1288"/>
      <c r="D50" s="1288"/>
      <c r="E50" s="1288"/>
      <c r="F50" s="1288"/>
      <c r="G50" s="1288"/>
      <c r="H50" s="1288"/>
    </row>
    <row r="51" spans="1:8" ht="17.25">
      <c r="A51" s="1230" t="s">
        <v>14</v>
      </c>
      <c r="B51" s="1231"/>
      <c r="C51" s="1231"/>
      <c r="D51" s="1232" t="s">
        <v>420</v>
      </c>
      <c r="E51" s="1232" t="s">
        <v>269</v>
      </c>
      <c r="F51" s="1232" t="s">
        <v>56</v>
      </c>
      <c r="G51" s="1239" t="s">
        <v>46</v>
      </c>
      <c r="H51" s="1241" t="s">
        <v>57</v>
      </c>
    </row>
    <row r="52" spans="1:8" ht="18" thickBot="1">
      <c r="A52" s="61" t="s">
        <v>0</v>
      </c>
      <c r="B52" s="62" t="s">
        <v>1</v>
      </c>
      <c r="C52" s="62" t="s">
        <v>2</v>
      </c>
      <c r="D52" s="1233"/>
      <c r="E52" s="1233"/>
      <c r="F52" s="1233"/>
      <c r="G52" s="1240"/>
      <c r="H52" s="1242"/>
    </row>
    <row r="53" spans="1:8" ht="33">
      <c r="A53" s="1181" t="s">
        <v>506</v>
      </c>
      <c r="B53" s="1169" t="s">
        <v>507</v>
      </c>
      <c r="C53" s="661" t="s">
        <v>17</v>
      </c>
      <c r="D53" s="606">
        <v>1489418960</v>
      </c>
      <c r="E53" s="606">
        <v>1544585880</v>
      </c>
      <c r="F53" s="170">
        <f t="shared" ref="F53:F84" si="14">E53-D53</f>
        <v>55166920</v>
      </c>
      <c r="G53" s="414">
        <f>F53/D53*100%</f>
        <v>3.7039222328685811E-2</v>
      </c>
      <c r="H53" s="1059" t="s">
        <v>410</v>
      </c>
    </row>
    <row r="54" spans="1:8" ht="33">
      <c r="A54" s="1182"/>
      <c r="B54" s="1170"/>
      <c r="C54" s="654" t="s">
        <v>32</v>
      </c>
      <c r="D54" s="602">
        <v>433894500</v>
      </c>
      <c r="E54" s="602">
        <v>408159020</v>
      </c>
      <c r="F54" s="35">
        <f t="shared" si="14"/>
        <v>-25735480</v>
      </c>
      <c r="G54" s="136">
        <f>F54/D54*100%</f>
        <v>-5.9312759207595392E-2</v>
      </c>
      <c r="H54" s="483" t="s">
        <v>411</v>
      </c>
    </row>
    <row r="55" spans="1:8" ht="33">
      <c r="A55" s="1182"/>
      <c r="B55" s="1170"/>
      <c r="C55" s="654" t="s">
        <v>508</v>
      </c>
      <c r="D55" s="602">
        <v>10000000</v>
      </c>
      <c r="E55" s="602">
        <v>7000000</v>
      </c>
      <c r="F55" s="36">
        <f t="shared" si="14"/>
        <v>-3000000</v>
      </c>
      <c r="G55" s="136">
        <f>F55/D55*100%</f>
        <v>-0.3</v>
      </c>
      <c r="H55" s="483" t="s">
        <v>412</v>
      </c>
    </row>
    <row r="56" spans="1:8" ht="33">
      <c r="A56" s="1182"/>
      <c r="B56" s="1170"/>
      <c r="C56" s="654" t="s">
        <v>509</v>
      </c>
      <c r="D56" s="602">
        <v>160276130</v>
      </c>
      <c r="E56" s="602">
        <v>162728830</v>
      </c>
      <c r="F56" s="36">
        <f t="shared" si="14"/>
        <v>2452700</v>
      </c>
      <c r="G56" s="136">
        <f>F56/D56*100%</f>
        <v>1.5302964951799123E-2</v>
      </c>
      <c r="H56" s="483" t="s">
        <v>413</v>
      </c>
    </row>
    <row r="57" spans="1:8" ht="33">
      <c r="A57" s="1182"/>
      <c r="B57" s="1170"/>
      <c r="C57" s="654" t="s">
        <v>33</v>
      </c>
      <c r="D57" s="602">
        <v>203900470</v>
      </c>
      <c r="E57" s="602">
        <v>207000280</v>
      </c>
      <c r="F57" s="36">
        <f t="shared" si="14"/>
        <v>3099810</v>
      </c>
      <c r="G57" s="136">
        <f>F57/D57*100%</f>
        <v>1.5202564270695404E-2</v>
      </c>
      <c r="H57" s="483" t="s">
        <v>414</v>
      </c>
    </row>
    <row r="58" spans="1:8">
      <c r="A58" s="1182"/>
      <c r="B58" s="1170"/>
      <c r="C58" s="1124" t="s">
        <v>18</v>
      </c>
      <c r="D58" s="602"/>
      <c r="E58" s="35"/>
      <c r="F58" s="36"/>
      <c r="G58" s="136"/>
      <c r="H58" s="37"/>
    </row>
    <row r="59" spans="1:8" ht="17.25" thickBot="1">
      <c r="A59" s="1182"/>
      <c r="B59" s="1171"/>
      <c r="C59" s="1128" t="s">
        <v>682</v>
      </c>
      <c r="D59" s="489">
        <f>SUM(D53:D58)</f>
        <v>2297490060</v>
      </c>
      <c r="E59" s="489">
        <f t="shared" ref="E59" si="15">SUM(E53:E58)</f>
        <v>2329474010</v>
      </c>
      <c r="F59" s="470">
        <f t="shared" si="14"/>
        <v>31983950</v>
      </c>
      <c r="G59" s="490">
        <f t="shared" ref="G59:G66" si="16">F59/D59*100%</f>
        <v>1.392125718271878E-2</v>
      </c>
      <c r="H59" s="41"/>
    </row>
    <row r="60" spans="1:8" ht="49.5">
      <c r="A60" s="1182"/>
      <c r="B60" s="1169" t="s">
        <v>510</v>
      </c>
      <c r="C60" s="1079" t="s">
        <v>19</v>
      </c>
      <c r="D60" s="602">
        <v>9000000</v>
      </c>
      <c r="E60" s="602">
        <v>8400000</v>
      </c>
      <c r="F60" s="43">
        <f t="shared" si="14"/>
        <v>-600000</v>
      </c>
      <c r="G60" s="414">
        <f t="shared" si="16"/>
        <v>-6.6666666666666666E-2</v>
      </c>
      <c r="H60" s="487" t="s">
        <v>415</v>
      </c>
    </row>
    <row r="61" spans="1:8" ht="33">
      <c r="A61" s="1182"/>
      <c r="B61" s="1170"/>
      <c r="C61" s="691" t="s">
        <v>511</v>
      </c>
      <c r="D61" s="602">
        <v>6000000</v>
      </c>
      <c r="E61" s="602">
        <v>6000000</v>
      </c>
      <c r="F61" s="36">
        <f t="shared" si="14"/>
        <v>0</v>
      </c>
      <c r="G61" s="136">
        <f t="shared" si="16"/>
        <v>0</v>
      </c>
      <c r="H61" s="484" t="s">
        <v>416</v>
      </c>
    </row>
    <row r="62" spans="1:8">
      <c r="A62" s="1182"/>
      <c r="B62" s="1170"/>
      <c r="C62" s="1124" t="s">
        <v>20</v>
      </c>
      <c r="D62" s="602">
        <v>41380000</v>
      </c>
      <c r="E62" s="602">
        <v>38140000</v>
      </c>
      <c r="F62" s="35">
        <f t="shared" si="14"/>
        <v>-3240000</v>
      </c>
      <c r="G62" s="136">
        <f t="shared" si="16"/>
        <v>-7.8298695021749631E-2</v>
      </c>
      <c r="H62" s="37"/>
    </row>
    <row r="63" spans="1:8" ht="17.25" thickBot="1">
      <c r="A63" s="1182"/>
      <c r="B63" s="1171"/>
      <c r="C63" s="1128" t="s">
        <v>682</v>
      </c>
      <c r="D63" s="489">
        <f>SUM(D60:D62)</f>
        <v>56380000</v>
      </c>
      <c r="E63" s="489">
        <f t="shared" ref="E63" si="17">SUM(E60:E62)</f>
        <v>52540000</v>
      </c>
      <c r="F63" s="546">
        <f t="shared" si="14"/>
        <v>-3840000</v>
      </c>
      <c r="G63" s="490">
        <f t="shared" si="16"/>
        <v>-6.8109258602341252E-2</v>
      </c>
      <c r="H63" s="41"/>
    </row>
    <row r="64" spans="1:8" ht="82.5">
      <c r="A64" s="1182"/>
      <c r="B64" s="1169" t="s">
        <v>512</v>
      </c>
      <c r="C64" s="527" t="s">
        <v>21</v>
      </c>
      <c r="D64" s="602">
        <v>6600000</v>
      </c>
      <c r="E64" s="602">
        <v>7740000</v>
      </c>
      <c r="F64" s="43">
        <f t="shared" si="14"/>
        <v>1140000</v>
      </c>
      <c r="G64" s="414">
        <f t="shared" si="16"/>
        <v>0.17272727272727273</v>
      </c>
      <c r="H64" s="1085" t="s">
        <v>617</v>
      </c>
    </row>
    <row r="65" spans="1:8" ht="66">
      <c r="A65" s="1182"/>
      <c r="B65" s="1170"/>
      <c r="C65" s="654" t="s">
        <v>34</v>
      </c>
      <c r="D65" s="602">
        <v>68172000</v>
      </c>
      <c r="E65" s="602">
        <v>64140000</v>
      </c>
      <c r="F65" s="35">
        <f t="shared" si="14"/>
        <v>-4032000</v>
      </c>
      <c r="G65" s="136">
        <f t="shared" si="16"/>
        <v>-5.9144516810420704E-2</v>
      </c>
      <c r="H65" s="1086" t="s">
        <v>618</v>
      </c>
    </row>
    <row r="66" spans="1:8" ht="49.5">
      <c r="A66" s="1182"/>
      <c r="B66" s="1170"/>
      <c r="C66" s="654" t="s">
        <v>23</v>
      </c>
      <c r="D66" s="36">
        <v>292230000</v>
      </c>
      <c r="E66" s="36">
        <v>303390000</v>
      </c>
      <c r="F66" s="36">
        <f t="shared" si="14"/>
        <v>11160000</v>
      </c>
      <c r="G66" s="136">
        <f t="shared" si="16"/>
        <v>3.8189097628580228E-2</v>
      </c>
      <c r="H66" s="1086" t="s">
        <v>619</v>
      </c>
    </row>
    <row r="67" spans="1:8">
      <c r="A67" s="1182"/>
      <c r="B67" s="1170"/>
      <c r="C67" s="654" t="s">
        <v>24</v>
      </c>
      <c r="D67" s="36"/>
      <c r="E67" s="36"/>
      <c r="F67" s="36">
        <f t="shared" si="14"/>
        <v>0</v>
      </c>
      <c r="G67" s="136"/>
      <c r="H67" s="1087"/>
    </row>
    <row r="68" spans="1:8" ht="66">
      <c r="A68" s="1182"/>
      <c r="B68" s="1170"/>
      <c r="C68" s="654" t="s">
        <v>35</v>
      </c>
      <c r="D68" s="36">
        <v>49400000</v>
      </c>
      <c r="E68" s="36">
        <v>56100000</v>
      </c>
      <c r="F68" s="138">
        <f t="shared" si="14"/>
        <v>6700000</v>
      </c>
      <c r="G68" s="136">
        <f>F68/D68*100%</f>
        <v>0.13562753036437247</v>
      </c>
      <c r="H68" s="1097" t="s">
        <v>620</v>
      </c>
    </row>
    <row r="69" spans="1:8">
      <c r="A69" s="1182"/>
      <c r="B69" s="1170"/>
      <c r="C69" s="1070" t="s">
        <v>652</v>
      </c>
      <c r="D69" s="36"/>
      <c r="E69" s="36"/>
      <c r="F69" s="65">
        <f t="shared" si="14"/>
        <v>0</v>
      </c>
      <c r="G69" s="136"/>
      <c r="H69" s="1088"/>
    </row>
    <row r="70" spans="1:8" ht="33">
      <c r="A70" s="1182"/>
      <c r="B70" s="1170"/>
      <c r="C70" s="1070" t="s">
        <v>36</v>
      </c>
      <c r="D70" s="36">
        <v>157750000</v>
      </c>
      <c r="E70" s="36">
        <v>134000000</v>
      </c>
      <c r="F70" s="44">
        <f t="shared" si="14"/>
        <v>-23750000</v>
      </c>
      <c r="G70" s="136">
        <f t="shared" ref="G70:G78" si="18">F70/D70*100%</f>
        <v>-0.15055467511885895</v>
      </c>
      <c r="H70" s="1098" t="s">
        <v>621</v>
      </c>
    </row>
    <row r="71" spans="1:8" ht="17.25" thickBot="1">
      <c r="A71" s="1182"/>
      <c r="B71" s="1171"/>
      <c r="C71" s="1128" t="s">
        <v>682</v>
      </c>
      <c r="D71" s="529">
        <f>SUM(D64:D70)</f>
        <v>574152000</v>
      </c>
      <c r="E71" s="529">
        <f t="shared" ref="E71" si="19">SUM(E64:E70)</f>
        <v>565370000</v>
      </c>
      <c r="F71" s="546">
        <f t="shared" si="14"/>
        <v>-8782000</v>
      </c>
      <c r="G71" s="490">
        <f t="shared" si="18"/>
        <v>-1.5295601164848334E-2</v>
      </c>
      <c r="H71" s="1089"/>
    </row>
    <row r="72" spans="1:8" ht="17.25" thickBot="1">
      <c r="A72" s="1183"/>
      <c r="B72" s="1166" t="s">
        <v>481</v>
      </c>
      <c r="C72" s="1166"/>
      <c r="D72" s="531">
        <f>SUM(D59,D63,D71)</f>
        <v>2928022060</v>
      </c>
      <c r="E72" s="531">
        <f t="shared" ref="E72" si="20">SUM(E59,E63,E71)</f>
        <v>2947384010</v>
      </c>
      <c r="F72" s="546">
        <f t="shared" si="14"/>
        <v>19361950</v>
      </c>
      <c r="G72" s="533">
        <f t="shared" si="18"/>
        <v>6.6126380209034358E-3</v>
      </c>
      <c r="H72" s="1089"/>
    </row>
    <row r="73" spans="1:8" ht="49.5">
      <c r="A73" s="1172" t="s">
        <v>513</v>
      </c>
      <c r="B73" s="1186" t="s">
        <v>514</v>
      </c>
      <c r="C73" s="1081" t="s">
        <v>11</v>
      </c>
      <c r="D73" s="515">
        <v>60000000</v>
      </c>
      <c r="E73" s="515">
        <v>69000000</v>
      </c>
      <c r="F73" s="532">
        <f t="shared" si="14"/>
        <v>9000000</v>
      </c>
      <c r="G73" s="136">
        <f t="shared" si="18"/>
        <v>0.15</v>
      </c>
      <c r="H73" s="1086" t="s">
        <v>622</v>
      </c>
    </row>
    <row r="74" spans="1:8" ht="49.5">
      <c r="A74" s="1172"/>
      <c r="B74" s="1186"/>
      <c r="C74" s="1081" t="s">
        <v>514</v>
      </c>
      <c r="D74" s="227">
        <v>50000000</v>
      </c>
      <c r="E74" s="641">
        <v>59000000</v>
      </c>
      <c r="F74" s="36">
        <f t="shared" si="14"/>
        <v>9000000</v>
      </c>
      <c r="G74" s="136">
        <f t="shared" si="18"/>
        <v>0.18</v>
      </c>
      <c r="H74" s="1086" t="s">
        <v>623</v>
      </c>
    </row>
    <row r="75" spans="1:8" ht="66">
      <c r="A75" s="1173"/>
      <c r="B75" s="1170"/>
      <c r="C75" s="1080" t="s">
        <v>37</v>
      </c>
      <c r="D75" s="516">
        <v>49554000</v>
      </c>
      <c r="E75" s="516">
        <v>53674000</v>
      </c>
      <c r="F75" s="36">
        <f t="shared" si="14"/>
        <v>4120000</v>
      </c>
      <c r="G75" s="136">
        <f t="shared" si="18"/>
        <v>8.314162327965452E-2</v>
      </c>
      <c r="H75" s="1086" t="s">
        <v>624</v>
      </c>
    </row>
    <row r="76" spans="1:8" ht="17.25" thickBot="1">
      <c r="A76" s="1174"/>
      <c r="B76" s="1166" t="s">
        <v>481</v>
      </c>
      <c r="C76" s="1166"/>
      <c r="D76" s="518">
        <f>SUM(D73:D75)</f>
        <v>159554000</v>
      </c>
      <c r="E76" s="518">
        <f t="shared" ref="E76" si="21">SUM(E73:E75)</f>
        <v>181674000</v>
      </c>
      <c r="F76" s="470">
        <f t="shared" si="14"/>
        <v>22120000</v>
      </c>
      <c r="G76" s="490">
        <f t="shared" si="18"/>
        <v>0.13863644910187148</v>
      </c>
      <c r="H76" s="1089"/>
    </row>
    <row r="77" spans="1:8" ht="66">
      <c r="A77" s="1157" t="s">
        <v>516</v>
      </c>
      <c r="B77" s="1160" t="s">
        <v>512</v>
      </c>
      <c r="C77" s="534" t="s">
        <v>518</v>
      </c>
      <c r="D77" s="69">
        <v>194684980</v>
      </c>
      <c r="E77" s="69">
        <v>199591240</v>
      </c>
      <c r="F77" s="70">
        <f t="shared" si="14"/>
        <v>4906260</v>
      </c>
      <c r="G77" s="414">
        <f t="shared" si="18"/>
        <v>2.5201019616408006E-2</v>
      </c>
      <c r="H77" s="1099" t="s">
        <v>625</v>
      </c>
    </row>
    <row r="78" spans="1:8" ht="66">
      <c r="A78" s="1158"/>
      <c r="B78" s="1161"/>
      <c r="C78" s="859" t="s">
        <v>519</v>
      </c>
      <c r="D78" s="238">
        <v>52600000</v>
      </c>
      <c r="E78" s="238">
        <v>52600000</v>
      </c>
      <c r="F78" s="65">
        <f t="shared" si="14"/>
        <v>0</v>
      </c>
      <c r="G78" s="136">
        <f t="shared" si="18"/>
        <v>0</v>
      </c>
      <c r="H78" s="1100" t="s">
        <v>626</v>
      </c>
    </row>
    <row r="79" spans="1:8">
      <c r="A79" s="1158"/>
      <c r="B79" s="1161"/>
      <c r="C79" s="859" t="s">
        <v>520</v>
      </c>
      <c r="D79" s="238"/>
      <c r="E79" s="238"/>
      <c r="F79" s="65">
        <f t="shared" si="14"/>
        <v>0</v>
      </c>
      <c r="G79" s="136"/>
      <c r="H79" s="1100"/>
    </row>
    <row r="80" spans="1:8" ht="49.5">
      <c r="A80" s="1158"/>
      <c r="B80" s="1161"/>
      <c r="C80" s="244" t="s">
        <v>521</v>
      </c>
      <c r="D80" s="238">
        <v>20000000</v>
      </c>
      <c r="E80" s="238">
        <v>23000000</v>
      </c>
      <c r="F80" s="65">
        <f t="shared" si="14"/>
        <v>3000000</v>
      </c>
      <c r="G80" s="136">
        <f>F80/D80*100%</f>
        <v>0.15</v>
      </c>
      <c r="H80" s="1098" t="s">
        <v>627</v>
      </c>
    </row>
    <row r="81" spans="1:8" ht="33">
      <c r="A81" s="1158"/>
      <c r="B81" s="1161"/>
      <c r="C81" s="244" t="s">
        <v>522</v>
      </c>
      <c r="D81" s="238">
        <v>34305000</v>
      </c>
      <c r="E81" s="238">
        <v>34550000</v>
      </c>
      <c r="F81" s="65">
        <f t="shared" si="14"/>
        <v>245000</v>
      </c>
      <c r="G81" s="136">
        <f>F81/D81*100%</f>
        <v>7.141816061798572E-3</v>
      </c>
      <c r="H81" s="1098" t="s">
        <v>628</v>
      </c>
    </row>
    <row r="82" spans="1:8" ht="17.25" thickBot="1">
      <c r="A82" s="1158"/>
      <c r="B82" s="1162"/>
      <c r="C82" s="1128" t="s">
        <v>682</v>
      </c>
      <c r="D82" s="469">
        <f>SUM(D77:D81)</f>
        <v>301589980</v>
      </c>
      <c r="E82" s="469">
        <f t="shared" ref="E82" si="22">SUM(E77:E81)</f>
        <v>309741240</v>
      </c>
      <c r="F82" s="469">
        <f t="shared" si="14"/>
        <v>8151260</v>
      </c>
      <c r="G82" s="490">
        <f>F82/D82*100%</f>
        <v>2.7027622071529034E-2</v>
      </c>
      <c r="H82" s="1091"/>
    </row>
    <row r="83" spans="1:8">
      <c r="A83" s="1158"/>
      <c r="B83" s="1163"/>
      <c r="C83" s="1079" t="s">
        <v>523</v>
      </c>
      <c r="D83" s="238"/>
      <c r="E83" s="238"/>
      <c r="F83" s="68">
        <f t="shared" si="14"/>
        <v>0</v>
      </c>
      <c r="G83" s="136"/>
      <c r="H83" s="1090"/>
    </row>
    <row r="84" spans="1:8">
      <c r="A84" s="1158"/>
      <c r="B84" s="1164"/>
      <c r="C84" s="1080" t="s">
        <v>524</v>
      </c>
      <c r="D84" s="44"/>
      <c r="E84" s="44"/>
      <c r="F84" s="65">
        <f t="shared" si="14"/>
        <v>0</v>
      </c>
      <c r="G84" s="136"/>
      <c r="H84" s="1088"/>
    </row>
    <row r="85" spans="1:8">
      <c r="A85" s="1158"/>
      <c r="B85" s="1164"/>
      <c r="C85" s="1080" t="s">
        <v>525</v>
      </c>
      <c r="D85" s="44"/>
      <c r="E85" s="44"/>
      <c r="F85" s="65">
        <f t="shared" ref="F85:F116" si="23">E85-D85</f>
        <v>0</v>
      </c>
      <c r="G85" s="136"/>
      <c r="H85" s="1088"/>
    </row>
    <row r="86" spans="1:8">
      <c r="A86" s="1158"/>
      <c r="B86" s="1164"/>
      <c r="C86" s="1080" t="s">
        <v>526</v>
      </c>
      <c r="D86" s="44"/>
      <c r="E86" s="44"/>
      <c r="F86" s="65">
        <f t="shared" si="23"/>
        <v>0</v>
      </c>
      <c r="G86" s="136"/>
      <c r="H86" s="1088"/>
    </row>
    <row r="87" spans="1:8" ht="33">
      <c r="A87" s="1158"/>
      <c r="B87" s="1164"/>
      <c r="C87" s="1080" t="s">
        <v>616</v>
      </c>
      <c r="D87" s="44"/>
      <c r="E87" s="44"/>
      <c r="F87" s="65">
        <f t="shared" si="23"/>
        <v>0</v>
      </c>
      <c r="G87" s="136"/>
      <c r="H87" s="1088"/>
    </row>
    <row r="88" spans="1:8" ht="33">
      <c r="A88" s="1158"/>
      <c r="B88" s="1164"/>
      <c r="C88" s="1080" t="s">
        <v>615</v>
      </c>
      <c r="D88" s="44"/>
      <c r="E88" s="44"/>
      <c r="F88" s="65">
        <f t="shared" si="23"/>
        <v>0</v>
      </c>
      <c r="G88" s="136"/>
      <c r="H88" s="1088"/>
    </row>
    <row r="89" spans="1:8" ht="33">
      <c r="A89" s="1158"/>
      <c r="B89" s="1164"/>
      <c r="C89" s="1080" t="s">
        <v>529</v>
      </c>
      <c r="D89" s="44"/>
      <c r="E89" s="44"/>
      <c r="F89" s="65">
        <f t="shared" si="23"/>
        <v>0</v>
      </c>
      <c r="G89" s="136"/>
      <c r="H89" s="1088"/>
    </row>
    <row r="90" spans="1:8" ht="33">
      <c r="A90" s="1158"/>
      <c r="B90" s="1164"/>
      <c r="C90" s="1080" t="s">
        <v>530</v>
      </c>
      <c r="D90" s="44"/>
      <c r="E90" s="44"/>
      <c r="F90" s="65">
        <f t="shared" si="23"/>
        <v>0</v>
      </c>
      <c r="G90" s="136"/>
      <c r="H90" s="1088"/>
    </row>
    <row r="91" spans="1:8">
      <c r="A91" s="1158"/>
      <c r="B91" s="1164"/>
      <c r="C91" s="1080" t="s">
        <v>531</v>
      </c>
      <c r="D91" s="44"/>
      <c r="E91" s="44"/>
      <c r="F91" s="65">
        <f t="shared" si="23"/>
        <v>0</v>
      </c>
      <c r="G91" s="136"/>
      <c r="H91" s="1088"/>
    </row>
    <row r="92" spans="1:8">
      <c r="A92" s="1158"/>
      <c r="B92" s="1164"/>
      <c r="C92" s="1080" t="s">
        <v>532</v>
      </c>
      <c r="D92" s="44"/>
      <c r="E92" s="44"/>
      <c r="F92" s="65">
        <f t="shared" si="23"/>
        <v>0</v>
      </c>
      <c r="G92" s="136"/>
      <c r="H92" s="1088"/>
    </row>
    <row r="93" spans="1:8" ht="52.15" customHeight="1">
      <c r="A93" s="1158"/>
      <c r="B93" s="1164"/>
      <c r="C93" s="1080" t="s">
        <v>533</v>
      </c>
      <c r="D93" s="44">
        <v>105640000</v>
      </c>
      <c r="E93" s="44">
        <v>102330000</v>
      </c>
      <c r="F93" s="44">
        <f t="shared" si="23"/>
        <v>-3310000</v>
      </c>
      <c r="G93" s="136">
        <f t="shared" ref="G93:G100" si="24">F93/D93*100%</f>
        <v>-3.1332828474062852E-2</v>
      </c>
      <c r="H93" s="1021" t="s">
        <v>629</v>
      </c>
    </row>
    <row r="94" spans="1:8" ht="33">
      <c r="A94" s="1158"/>
      <c r="B94" s="1164"/>
      <c r="C94" s="1080" t="s">
        <v>534</v>
      </c>
      <c r="D94" s="44">
        <v>4300000</v>
      </c>
      <c r="E94" s="44">
        <v>4300000</v>
      </c>
      <c r="F94" s="65">
        <f t="shared" si="23"/>
        <v>0</v>
      </c>
      <c r="G94" s="136">
        <f t="shared" si="24"/>
        <v>0</v>
      </c>
      <c r="H94" s="1098" t="s">
        <v>631</v>
      </c>
    </row>
    <row r="95" spans="1:8" ht="49.5">
      <c r="A95" s="1158"/>
      <c r="B95" s="1164"/>
      <c r="C95" s="1080" t="s">
        <v>535</v>
      </c>
      <c r="D95" s="44">
        <v>25300000</v>
      </c>
      <c r="E95" s="44">
        <v>38000000</v>
      </c>
      <c r="F95" s="65">
        <f t="shared" si="23"/>
        <v>12700000</v>
      </c>
      <c r="G95" s="136">
        <f t="shared" si="24"/>
        <v>0.50197628458498023</v>
      </c>
      <c r="H95" s="1098" t="s">
        <v>630</v>
      </c>
    </row>
    <row r="96" spans="1:8" ht="33">
      <c r="A96" s="1158"/>
      <c r="B96" s="1164"/>
      <c r="C96" s="1080" t="s">
        <v>536</v>
      </c>
      <c r="D96" s="44">
        <v>5200000</v>
      </c>
      <c r="E96" s="44">
        <v>3200000</v>
      </c>
      <c r="F96" s="44">
        <f t="shared" si="23"/>
        <v>-2000000</v>
      </c>
      <c r="G96" s="136">
        <f t="shared" si="24"/>
        <v>-0.38461538461538464</v>
      </c>
      <c r="H96" s="1098" t="s">
        <v>632</v>
      </c>
    </row>
    <row r="97" spans="1:8" ht="49.5">
      <c r="A97" s="1158"/>
      <c r="B97" s="1164"/>
      <c r="C97" s="1080" t="s">
        <v>537</v>
      </c>
      <c r="D97" s="44">
        <v>76080000</v>
      </c>
      <c r="E97" s="44">
        <v>68080000</v>
      </c>
      <c r="F97" s="44">
        <f t="shared" si="23"/>
        <v>-8000000</v>
      </c>
      <c r="G97" s="136">
        <f t="shared" si="24"/>
        <v>-0.10515247108307045</v>
      </c>
      <c r="H97" s="1098" t="s">
        <v>633</v>
      </c>
    </row>
    <row r="98" spans="1:8">
      <c r="A98" s="1158"/>
      <c r="B98" s="1164"/>
      <c r="C98" s="1080" t="s">
        <v>538</v>
      </c>
      <c r="D98" s="44">
        <v>6000000</v>
      </c>
      <c r="E98" s="44">
        <v>2000000</v>
      </c>
      <c r="F98" s="44">
        <f t="shared" si="23"/>
        <v>-4000000</v>
      </c>
      <c r="G98" s="136">
        <f t="shared" si="24"/>
        <v>-0.66666666666666663</v>
      </c>
      <c r="H98" s="1088" t="s">
        <v>634</v>
      </c>
    </row>
    <row r="99" spans="1:8">
      <c r="A99" s="1158"/>
      <c r="B99" s="1164"/>
      <c r="C99" s="1080" t="s">
        <v>539</v>
      </c>
      <c r="D99" s="44">
        <v>478864000</v>
      </c>
      <c r="E99" s="44"/>
      <c r="F99" s="44">
        <f t="shared" si="23"/>
        <v>-478864000</v>
      </c>
      <c r="G99" s="136">
        <f t="shared" si="24"/>
        <v>-1</v>
      </c>
      <c r="H99" s="1088" t="s">
        <v>635</v>
      </c>
    </row>
    <row r="100" spans="1:8" ht="33">
      <c r="A100" s="1158"/>
      <c r="B100" s="1164"/>
      <c r="C100" s="1080" t="s">
        <v>540</v>
      </c>
      <c r="D100" s="44">
        <v>36300000</v>
      </c>
      <c r="E100" s="44">
        <v>30400000</v>
      </c>
      <c r="F100" s="44">
        <f t="shared" si="23"/>
        <v>-5900000</v>
      </c>
      <c r="G100" s="136">
        <f t="shared" si="24"/>
        <v>-0.16253443526170799</v>
      </c>
      <c r="H100" s="1098" t="s">
        <v>636</v>
      </c>
    </row>
    <row r="101" spans="1:8">
      <c r="A101" s="1158"/>
      <c r="B101" s="1164"/>
      <c r="C101" s="1080" t="s">
        <v>541</v>
      </c>
      <c r="D101" s="44"/>
      <c r="E101" s="44"/>
      <c r="F101" s="65">
        <f t="shared" si="23"/>
        <v>0</v>
      </c>
      <c r="G101" s="136"/>
      <c r="H101" s="1088"/>
    </row>
    <row r="102" spans="1:8" ht="33">
      <c r="A102" s="1158"/>
      <c r="B102" s="1164"/>
      <c r="C102" s="1080" t="s">
        <v>542</v>
      </c>
      <c r="D102" s="44"/>
      <c r="E102" s="44"/>
      <c r="F102" s="65">
        <f t="shared" si="23"/>
        <v>0</v>
      </c>
      <c r="G102" s="136"/>
      <c r="H102" s="1088"/>
    </row>
    <row r="103" spans="1:8">
      <c r="A103" s="1158"/>
      <c r="B103" s="1164"/>
      <c r="C103" s="1080" t="s">
        <v>543</v>
      </c>
      <c r="D103" s="44"/>
      <c r="E103" s="44"/>
      <c r="F103" s="65">
        <f t="shared" si="23"/>
        <v>0</v>
      </c>
      <c r="G103" s="136"/>
      <c r="H103" s="1088"/>
    </row>
    <row r="104" spans="1:8">
      <c r="A104" s="1158"/>
      <c r="B104" s="1164"/>
      <c r="C104" s="1080" t="s">
        <v>544</v>
      </c>
      <c r="D104" s="44"/>
      <c r="E104" s="44"/>
      <c r="F104" s="65">
        <f t="shared" si="23"/>
        <v>0</v>
      </c>
      <c r="G104" s="136"/>
      <c r="H104" s="1088"/>
    </row>
    <row r="105" spans="1:8" ht="17.25" thickBot="1">
      <c r="A105" s="1158"/>
      <c r="B105" s="1165"/>
      <c r="C105" s="1128" t="s">
        <v>682</v>
      </c>
      <c r="D105" s="469">
        <f>SUM(D83:D104)</f>
        <v>737684000</v>
      </c>
      <c r="E105" s="469">
        <f>SUM(E83:E104)</f>
        <v>248310000</v>
      </c>
      <c r="F105" s="645">
        <f t="shared" si="23"/>
        <v>-489374000</v>
      </c>
      <c r="G105" s="490">
        <f>F105/D105*100%</f>
        <v>-0.66339245530606605</v>
      </c>
      <c r="H105" s="1092"/>
    </row>
    <row r="106" spans="1:8" ht="17.25" thickBot="1">
      <c r="A106" s="1159"/>
      <c r="B106" s="1166" t="s">
        <v>481</v>
      </c>
      <c r="C106" s="1166"/>
      <c r="D106" s="566">
        <f>SUM(D82,D105)</f>
        <v>1039273980</v>
      </c>
      <c r="E106" s="566">
        <f>SUM(E82,E105)</f>
        <v>558051240</v>
      </c>
      <c r="F106" s="546">
        <f t="shared" si="23"/>
        <v>-481222740</v>
      </c>
      <c r="G106" s="490">
        <f>F106/D106*100%</f>
        <v>-0.46303741771731838</v>
      </c>
      <c r="H106" s="1093"/>
    </row>
    <row r="107" spans="1:8" ht="33">
      <c r="A107" s="1158" t="s">
        <v>545</v>
      </c>
      <c r="B107" s="1117" t="s">
        <v>545</v>
      </c>
      <c r="C107" s="1125" t="s">
        <v>8</v>
      </c>
      <c r="D107" s="233">
        <v>6000000</v>
      </c>
      <c r="E107" s="233">
        <v>4500000</v>
      </c>
      <c r="F107" s="35">
        <f t="shared" si="23"/>
        <v>-1500000</v>
      </c>
      <c r="G107" s="136">
        <f>F107/D107*100%</f>
        <v>-0.25</v>
      </c>
      <c r="H107" s="1086" t="s">
        <v>637</v>
      </c>
    </row>
    <row r="108" spans="1:8" ht="17.25" thickBot="1">
      <c r="A108" s="1159"/>
      <c r="B108" s="1166" t="s">
        <v>481</v>
      </c>
      <c r="C108" s="1166"/>
      <c r="D108" s="518">
        <f>D107</f>
        <v>6000000</v>
      </c>
      <c r="E108" s="518">
        <f t="shared" ref="E108" si="25">E107</f>
        <v>4500000</v>
      </c>
      <c r="F108" s="546">
        <f t="shared" si="23"/>
        <v>-1500000</v>
      </c>
      <c r="G108" s="526">
        <f>F108/D108*100%</f>
        <v>-0.25</v>
      </c>
      <c r="H108" s="1094"/>
    </row>
    <row r="109" spans="1:8" ht="33">
      <c r="A109" s="1184" t="s">
        <v>546</v>
      </c>
      <c r="B109" s="1186" t="s">
        <v>546</v>
      </c>
      <c r="C109" s="1081" t="s">
        <v>547</v>
      </c>
      <c r="D109" s="657">
        <v>6869996</v>
      </c>
      <c r="E109" s="229">
        <v>689501</v>
      </c>
      <c r="F109" s="35">
        <f t="shared" si="23"/>
        <v>-6180495</v>
      </c>
      <c r="G109" s="136">
        <f>F109/D109*100%</f>
        <v>-0.89963589498450947</v>
      </c>
      <c r="H109" s="1101" t="s">
        <v>638</v>
      </c>
    </row>
    <row r="110" spans="1:8">
      <c r="A110" s="1184"/>
      <c r="B110" s="1170"/>
      <c r="C110" s="1080" t="s">
        <v>551</v>
      </c>
      <c r="D110" s="658"/>
      <c r="E110" s="229"/>
      <c r="F110" s="36"/>
      <c r="G110" s="136"/>
      <c r="H110" s="1087"/>
    </row>
    <row r="111" spans="1:8" ht="17.25" thickBot="1">
      <c r="A111" s="1185"/>
      <c r="B111" s="1166" t="s">
        <v>481</v>
      </c>
      <c r="C111" s="1166"/>
      <c r="D111" s="525">
        <f>SUM(D109:D110)</f>
        <v>6869996</v>
      </c>
      <c r="E111" s="525">
        <f t="shared" ref="E111" si="26">SUM(E109:E110)</f>
        <v>689501</v>
      </c>
      <c r="F111" s="663">
        <f t="shared" si="23"/>
        <v>-6180495</v>
      </c>
      <c r="G111" s="580">
        <f>F111/D111*100%</f>
        <v>-0.89963589498450947</v>
      </c>
      <c r="H111" s="1094"/>
    </row>
    <row r="112" spans="1:8" ht="33.75" thickBot="1">
      <c r="A112" s="1189" t="s">
        <v>501</v>
      </c>
      <c r="B112" s="1153" t="s">
        <v>553</v>
      </c>
      <c r="C112" s="164" t="s">
        <v>503</v>
      </c>
      <c r="D112" s="606">
        <v>24000000</v>
      </c>
      <c r="E112" s="616">
        <v>18000000</v>
      </c>
      <c r="F112" s="43">
        <f t="shared" si="23"/>
        <v>-6000000</v>
      </c>
      <c r="G112" s="624">
        <f t="shared" ref="G112:G119" si="27">IF(ISERR(F112/D112),0,F112/D112)</f>
        <v>-0.25</v>
      </c>
      <c r="H112" s="1102" t="s">
        <v>639</v>
      </c>
    </row>
    <row r="113" spans="1:8" ht="33">
      <c r="A113" s="1190"/>
      <c r="B113" s="1154"/>
      <c r="C113" s="758" t="s">
        <v>504</v>
      </c>
      <c r="D113" s="602">
        <v>24000000</v>
      </c>
      <c r="E113" s="602">
        <v>18000000</v>
      </c>
      <c r="F113" s="35">
        <f t="shared" si="23"/>
        <v>-6000000</v>
      </c>
      <c r="G113" s="451">
        <f t="shared" si="27"/>
        <v>-0.25</v>
      </c>
      <c r="H113" s="1103" t="s">
        <v>639</v>
      </c>
    </row>
    <row r="114" spans="1:8" ht="17.25" thickBot="1">
      <c r="A114" s="1191"/>
      <c r="B114" s="1166" t="s">
        <v>481</v>
      </c>
      <c r="C114" s="1166"/>
      <c r="D114" s="525">
        <f>SUM(D112:D113)</f>
        <v>48000000</v>
      </c>
      <c r="E114" s="525">
        <f t="shared" ref="E114" si="28">SUM(E112:E113)</f>
        <v>36000000</v>
      </c>
      <c r="F114" s="546">
        <f t="shared" si="23"/>
        <v>-12000000</v>
      </c>
      <c r="G114" s="632">
        <f t="shared" si="27"/>
        <v>-0.25</v>
      </c>
      <c r="H114" s="1094"/>
    </row>
    <row r="115" spans="1:8" ht="33">
      <c r="A115" s="1189" t="s">
        <v>556</v>
      </c>
      <c r="B115" s="1153" t="s">
        <v>553</v>
      </c>
      <c r="C115" s="164" t="s">
        <v>557</v>
      </c>
      <c r="D115" s="602">
        <v>233947578</v>
      </c>
      <c r="E115" s="602">
        <v>264046614</v>
      </c>
      <c r="F115" s="36">
        <f t="shared" si="23"/>
        <v>30099036</v>
      </c>
      <c r="G115" s="182">
        <f t="shared" si="27"/>
        <v>0.12865718148191302</v>
      </c>
      <c r="H115" s="1097" t="s">
        <v>640</v>
      </c>
    </row>
    <row r="116" spans="1:8" ht="33">
      <c r="A116" s="1190"/>
      <c r="B116" s="1154"/>
      <c r="C116" s="758" t="s">
        <v>558</v>
      </c>
      <c r="D116" s="602">
        <v>227558398</v>
      </c>
      <c r="E116" s="602">
        <v>257654635</v>
      </c>
      <c r="F116" s="420">
        <f t="shared" si="23"/>
        <v>30096237</v>
      </c>
      <c r="G116" s="633">
        <f t="shared" si="27"/>
        <v>0.13225720195129867</v>
      </c>
      <c r="H116" s="1104" t="s">
        <v>641</v>
      </c>
    </row>
    <row r="117" spans="1:8" ht="17.25" thickBot="1">
      <c r="A117" s="1191"/>
      <c r="B117" s="1166" t="s">
        <v>481</v>
      </c>
      <c r="C117" s="1166"/>
      <c r="D117" s="525">
        <f>SUM(D115:D116)</f>
        <v>461505976</v>
      </c>
      <c r="E117" s="525">
        <f t="shared" ref="E117" si="29">SUM(E115:E116)</f>
        <v>521701249</v>
      </c>
      <c r="F117" s="470">
        <f t="shared" ref="F117:F119" si="30">E117-D117</f>
        <v>60195273</v>
      </c>
      <c r="G117" s="526">
        <f t="shared" si="27"/>
        <v>0.13043227201894347</v>
      </c>
      <c r="H117" s="1094"/>
    </row>
    <row r="118" spans="1:8" ht="17.25" thickBot="1">
      <c r="A118" s="167" t="s">
        <v>42</v>
      </c>
      <c r="B118" s="168" t="s">
        <v>42</v>
      </c>
      <c r="C118" s="237" t="s">
        <v>63</v>
      </c>
      <c r="D118" s="592"/>
      <c r="E118" s="232"/>
      <c r="F118" s="138">
        <f t="shared" si="30"/>
        <v>0</v>
      </c>
      <c r="G118" s="634">
        <f t="shared" si="27"/>
        <v>0</v>
      </c>
      <c r="H118" s="1095"/>
    </row>
    <row r="119" spans="1:8" ht="18" thickBot="1">
      <c r="A119" s="1287" t="s">
        <v>612</v>
      </c>
      <c r="B119" s="1207"/>
      <c r="C119" s="1208"/>
      <c r="D119" s="295">
        <f>SUM(D72,D76,D106,D108,D111,D118,D117,D114)</f>
        <v>4649226012</v>
      </c>
      <c r="E119" s="295">
        <f t="shared" ref="E119" si="31">SUM(E72,E76,E106,E108,E111,E118,E117,E114)</f>
        <v>4250000000</v>
      </c>
      <c r="F119" s="547">
        <f t="shared" si="30"/>
        <v>-399226012</v>
      </c>
      <c r="G119" s="635">
        <f t="shared" si="27"/>
        <v>-8.5869349214163351E-2</v>
      </c>
      <c r="H119" s="1096"/>
    </row>
  </sheetData>
  <mergeCells count="69">
    <mergeCell ref="A1:H1"/>
    <mergeCell ref="A115:A117"/>
    <mergeCell ref="B115:B116"/>
    <mergeCell ref="B117:C117"/>
    <mergeCell ref="A119:C119"/>
    <mergeCell ref="A107:A108"/>
    <mergeCell ref="B108:C108"/>
    <mergeCell ref="A109:A111"/>
    <mergeCell ref="B109:B110"/>
    <mergeCell ref="B111:C111"/>
    <mergeCell ref="A112:A114"/>
    <mergeCell ref="B112:B113"/>
    <mergeCell ref="B114:C114"/>
    <mergeCell ref="A73:A76"/>
    <mergeCell ref="B73:B75"/>
    <mergeCell ref="B76:C76"/>
    <mergeCell ref="A77:A106"/>
    <mergeCell ref="B77:B82"/>
    <mergeCell ref="B83:B105"/>
    <mergeCell ref="B106:C106"/>
    <mergeCell ref="H51:H52"/>
    <mergeCell ref="A53:A72"/>
    <mergeCell ref="B53:B59"/>
    <mergeCell ref="B60:B63"/>
    <mergeCell ref="B64:B71"/>
    <mergeCell ref="B72:C72"/>
    <mergeCell ref="A51:C51"/>
    <mergeCell ref="D51:D52"/>
    <mergeCell ref="E51:E52"/>
    <mergeCell ref="F51:F52"/>
    <mergeCell ref="G51:G52"/>
    <mergeCell ref="A46:A48"/>
    <mergeCell ref="B46:B47"/>
    <mergeCell ref="B48:C48"/>
    <mergeCell ref="A49:C49"/>
    <mergeCell ref="A50:H50"/>
    <mergeCell ref="A38:A40"/>
    <mergeCell ref="B38:B39"/>
    <mergeCell ref="B40:C40"/>
    <mergeCell ref="A41:A45"/>
    <mergeCell ref="B41:B44"/>
    <mergeCell ref="B45:C45"/>
    <mergeCell ref="A31:A33"/>
    <mergeCell ref="B31:B32"/>
    <mergeCell ref="B33:C33"/>
    <mergeCell ref="A34:A37"/>
    <mergeCell ref="B34:B36"/>
    <mergeCell ref="B37:C37"/>
    <mergeCell ref="A23:A27"/>
    <mergeCell ref="B23:B26"/>
    <mergeCell ref="B27:C27"/>
    <mergeCell ref="A28:A30"/>
    <mergeCell ref="B28:B29"/>
    <mergeCell ref="B30:C30"/>
    <mergeCell ref="A8:A13"/>
    <mergeCell ref="B8:B12"/>
    <mergeCell ref="B13:C13"/>
    <mergeCell ref="A14:A22"/>
    <mergeCell ref="B14:B21"/>
    <mergeCell ref="B22:C22"/>
    <mergeCell ref="A2:H2"/>
    <mergeCell ref="A6:C6"/>
    <mergeCell ref="D6:D7"/>
    <mergeCell ref="E6:E7"/>
    <mergeCell ref="F6:F7"/>
    <mergeCell ref="G6:G7"/>
    <mergeCell ref="H6:H7"/>
    <mergeCell ref="A3:H4"/>
    <mergeCell ref="A5:H5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83" fitToHeight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9"/>
  <sheetViews>
    <sheetView workbookViewId="0"/>
  </sheetViews>
  <sheetFormatPr defaultRowHeight="16.5"/>
  <sheetData>
    <row r="2" spans="1:8" ht="252">
      <c r="A2" s="862" t="s">
        <v>383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346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 ht="17.25">
      <c r="A5" s="963" t="s">
        <v>351</v>
      </c>
      <c r="B5" s="963"/>
      <c r="C5" s="963"/>
      <c r="D5" s="963"/>
      <c r="E5" s="963"/>
      <c r="F5" s="963"/>
      <c r="G5" s="963"/>
      <c r="H5" s="963"/>
    </row>
    <row r="6" spans="1:8" ht="51.75">
      <c r="A6" s="805" t="s">
        <v>29</v>
      </c>
      <c r="B6" s="806"/>
      <c r="C6" s="806"/>
      <c r="D6" s="785" t="s">
        <v>350</v>
      </c>
      <c r="E6" s="785" t="s">
        <v>269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1" t="s">
        <v>150</v>
      </c>
      <c r="B8" s="802" t="s">
        <v>151</v>
      </c>
      <c r="C8" s="555" t="s">
        <v>135</v>
      </c>
      <c r="D8" s="605"/>
      <c r="E8" s="605"/>
      <c r="F8" s="606">
        <f t="shared" ref="F8:F41" si="0">E8-D8</f>
        <v>0</v>
      </c>
      <c r="G8" s="607"/>
      <c r="H8" s="450"/>
    </row>
    <row r="9" spans="1:8" ht="33">
      <c r="A9" s="822"/>
      <c r="B9" s="803"/>
      <c r="C9" s="557" t="s">
        <v>138</v>
      </c>
      <c r="D9" s="601">
        <v>202547448</v>
      </c>
      <c r="E9" s="601">
        <f>103303800+104761584</f>
        <v>208065384</v>
      </c>
      <c r="F9" s="602">
        <f t="shared" si="0"/>
        <v>5517936</v>
      </c>
      <c r="G9" s="604">
        <f>IF(ISERR(F9/D9*100),0,F9/D9*100)</f>
        <v>2.7242683403248802</v>
      </c>
      <c r="H9" s="1027" t="s">
        <v>347</v>
      </c>
    </row>
    <row r="10" spans="1:8" ht="33">
      <c r="A10" s="822"/>
      <c r="B10" s="803"/>
      <c r="C10" s="557" t="s">
        <v>139</v>
      </c>
      <c r="D10" s="601">
        <v>62437500</v>
      </c>
      <c r="E10" s="601">
        <v>61560000</v>
      </c>
      <c r="F10" s="967">
        <f t="shared" si="0"/>
        <v>-877500</v>
      </c>
      <c r="G10" s="604">
        <f>IF(ISERR(F10/D10*100),0,F10/D10*100)</f>
        <v>-1.4054054054054055</v>
      </c>
      <c r="H10" s="1027" t="s">
        <v>349</v>
      </c>
    </row>
    <row r="11" spans="1:8" ht="33">
      <c r="A11" s="822"/>
      <c r="B11" s="803"/>
      <c r="C11" s="557" t="s">
        <v>140</v>
      </c>
      <c r="D11" s="603"/>
      <c r="E11" s="603"/>
      <c r="F11" s="602">
        <f t="shared" si="0"/>
        <v>0</v>
      </c>
      <c r="G11" s="604"/>
      <c r="H11" s="290"/>
    </row>
    <row r="12" spans="1:8" ht="33">
      <c r="A12" s="822"/>
      <c r="B12" s="794"/>
      <c r="C12" s="557" t="s">
        <v>141</v>
      </c>
      <c r="D12" s="603"/>
      <c r="E12" s="601">
        <v>1000000</v>
      </c>
      <c r="F12" s="602">
        <f t="shared" si="0"/>
        <v>1000000</v>
      </c>
      <c r="G12" s="604"/>
      <c r="H12" s="290"/>
    </row>
    <row r="13" spans="1:8" ht="17.25">
      <c r="A13" s="823"/>
      <c r="B13" s="827" t="s">
        <v>318</v>
      </c>
      <c r="C13" s="827"/>
      <c r="D13" s="246">
        <f>SUM(D8:D12)</f>
        <v>264984948</v>
      </c>
      <c r="E13" s="246">
        <f t="shared" ref="E13" si="1">SUM(E8:E12)</f>
        <v>270625384</v>
      </c>
      <c r="F13" s="246">
        <f t="shared" si="0"/>
        <v>5640436</v>
      </c>
      <c r="G13" s="608">
        <f>F13/D13*100%</f>
        <v>2.1285873188540506E-2</v>
      </c>
      <c r="H13" s="291"/>
    </row>
    <row r="14" spans="1:8" ht="49.5">
      <c r="A14" s="914" t="s">
        <v>3</v>
      </c>
      <c r="B14" s="802" t="s">
        <v>3</v>
      </c>
      <c r="C14" s="555" t="s">
        <v>130</v>
      </c>
      <c r="D14" s="449"/>
      <c r="E14" s="449"/>
      <c r="F14" s="449">
        <f t="shared" si="0"/>
        <v>0</v>
      </c>
      <c r="G14" s="607"/>
      <c r="H14" s="609"/>
    </row>
    <row r="15" spans="1:8" ht="49.5">
      <c r="A15" s="915"/>
      <c r="B15" s="803"/>
      <c r="C15" s="557" t="s">
        <v>131</v>
      </c>
      <c r="D15" s="563"/>
      <c r="E15" s="563"/>
      <c r="F15" s="257">
        <f t="shared" si="0"/>
        <v>0</v>
      </c>
      <c r="G15" s="454"/>
      <c r="H15" s="601"/>
    </row>
    <row r="16" spans="1:8" ht="33">
      <c r="A16" s="915"/>
      <c r="B16" s="803"/>
      <c r="C16" s="557" t="s">
        <v>132</v>
      </c>
      <c r="D16" s="563"/>
      <c r="E16" s="563"/>
      <c r="F16" s="257">
        <f t="shared" si="0"/>
        <v>0</v>
      </c>
      <c r="G16" s="454"/>
      <c r="H16" s="610"/>
    </row>
    <row r="17" spans="1:8" ht="33">
      <c r="A17" s="915"/>
      <c r="B17" s="803"/>
      <c r="C17" s="557" t="s">
        <v>133</v>
      </c>
      <c r="D17" s="563"/>
      <c r="E17" s="563"/>
      <c r="F17" s="257">
        <f t="shared" si="0"/>
        <v>0</v>
      </c>
      <c r="G17" s="454"/>
      <c r="H17" s="610"/>
    </row>
    <row r="18" spans="1:8" ht="33">
      <c r="A18" s="915"/>
      <c r="B18" s="803"/>
      <c r="C18" s="556" t="s">
        <v>134</v>
      </c>
      <c r="D18" s="601">
        <v>1000000</v>
      </c>
      <c r="E18" s="601">
        <v>375000</v>
      </c>
      <c r="F18" s="1031">
        <f t="shared" si="0"/>
        <v>-625000</v>
      </c>
      <c r="G18" s="454">
        <f>F18/D18*100%</f>
        <v>-0.625</v>
      </c>
      <c r="H18" s="1027" t="s">
        <v>353</v>
      </c>
    </row>
    <row r="19" spans="1:8" ht="33">
      <c r="A19" s="915"/>
      <c r="B19" s="803"/>
      <c r="C19" s="562" t="s">
        <v>136</v>
      </c>
      <c r="D19" s="563"/>
      <c r="E19" s="563"/>
      <c r="F19" s="257">
        <f t="shared" si="0"/>
        <v>0</v>
      </c>
      <c r="G19" s="454"/>
      <c r="H19" s="611"/>
    </row>
    <row r="20" spans="1:8" ht="33">
      <c r="A20" s="915"/>
      <c r="B20" s="803"/>
      <c r="C20" s="562" t="s">
        <v>137</v>
      </c>
      <c r="D20" s="563"/>
      <c r="E20" s="563"/>
      <c r="F20" s="257">
        <f t="shared" si="0"/>
        <v>0</v>
      </c>
      <c r="G20" s="454"/>
      <c r="H20" s="611"/>
    </row>
    <row r="21" spans="1:8" ht="33">
      <c r="A21" s="915"/>
      <c r="B21" s="794"/>
      <c r="C21" s="562" t="s">
        <v>152</v>
      </c>
      <c r="D21" s="64"/>
      <c r="E21" s="35"/>
      <c r="F21" s="36">
        <f t="shared" si="0"/>
        <v>0</v>
      </c>
      <c r="G21" s="454"/>
      <c r="H21" s="37"/>
    </row>
    <row r="22" spans="1:8">
      <c r="A22" s="916"/>
      <c r="B22" s="827" t="s">
        <v>318</v>
      </c>
      <c r="C22" s="827"/>
      <c r="D22" s="470">
        <f>SUM(D14:D21)</f>
        <v>1000000</v>
      </c>
      <c r="E22" s="470">
        <f t="shared" ref="E22" si="2">SUM(E14:E21)</f>
        <v>375000</v>
      </c>
      <c r="F22" s="470">
        <f t="shared" si="0"/>
        <v>-625000</v>
      </c>
      <c r="G22" s="608">
        <f>F22/D22*100%</f>
        <v>-0.625</v>
      </c>
      <c r="H22" s="41"/>
    </row>
    <row r="23" spans="1:8" ht="33">
      <c r="A23" s="825" t="s">
        <v>146</v>
      </c>
      <c r="B23" s="803" t="s">
        <v>146</v>
      </c>
      <c r="C23" s="556" t="s">
        <v>104</v>
      </c>
      <c r="D23" s="238"/>
      <c r="E23" s="68"/>
      <c r="F23" s="176">
        <f t="shared" si="0"/>
        <v>0</v>
      </c>
      <c r="G23" s="454"/>
      <c r="H23" s="254"/>
    </row>
    <row r="24" spans="1:8" ht="33">
      <c r="A24" s="825"/>
      <c r="B24" s="803"/>
      <c r="C24" s="312" t="s">
        <v>58</v>
      </c>
      <c r="D24" s="44"/>
      <c r="E24" s="65"/>
      <c r="F24" s="176">
        <f t="shared" si="0"/>
        <v>0</v>
      </c>
      <c r="G24" s="454"/>
      <c r="H24" s="79"/>
    </row>
    <row r="25" spans="1:8" ht="33">
      <c r="A25" s="825"/>
      <c r="B25" s="803"/>
      <c r="C25" s="312" t="s">
        <v>30</v>
      </c>
      <c r="D25" s="44"/>
      <c r="E25" s="65"/>
      <c r="F25" s="176">
        <f t="shared" si="0"/>
        <v>0</v>
      </c>
      <c r="G25" s="454"/>
      <c r="H25" s="79"/>
    </row>
    <row r="26" spans="1:8" ht="33">
      <c r="A26" s="825"/>
      <c r="B26" s="794"/>
      <c r="C26" s="312" t="s">
        <v>59</v>
      </c>
      <c r="D26" s="65">
        <v>478864000</v>
      </c>
      <c r="E26" s="65"/>
      <c r="F26" s="539">
        <f t="shared" si="0"/>
        <v>-478864000</v>
      </c>
      <c r="G26" s="454">
        <f t="shared" ref="G26:G33" si="3">F26/D26*100%</f>
        <v>-1</v>
      </c>
      <c r="H26" s="1032" t="s">
        <v>355</v>
      </c>
    </row>
    <row r="27" spans="1:8">
      <c r="A27" s="826"/>
      <c r="B27" s="827" t="s">
        <v>318</v>
      </c>
      <c r="C27" s="827"/>
      <c r="D27" s="469">
        <f>SUM(D23:D26)</f>
        <v>478864000</v>
      </c>
      <c r="E27" s="469">
        <f t="shared" ref="E27" si="4">SUM(E23:E26)</f>
        <v>0</v>
      </c>
      <c r="F27" s="652">
        <f t="shared" si="0"/>
        <v>-478864000</v>
      </c>
      <c r="G27" s="608">
        <f t="shared" si="3"/>
        <v>-1</v>
      </c>
      <c r="H27" s="294"/>
    </row>
    <row r="28" spans="1:8" ht="33">
      <c r="A28" s="814" t="s">
        <v>147</v>
      </c>
      <c r="B28" s="794" t="s">
        <v>147</v>
      </c>
      <c r="C28" s="166" t="s">
        <v>6</v>
      </c>
      <c r="D28" s="68">
        <v>2000000</v>
      </c>
      <c r="E28" s="68"/>
      <c r="F28" s="35">
        <f t="shared" si="0"/>
        <v>-2000000</v>
      </c>
      <c r="G28" s="454">
        <f t="shared" si="3"/>
        <v>-1</v>
      </c>
      <c r="H28" s="1033" t="s">
        <v>356</v>
      </c>
    </row>
    <row r="29" spans="1:8" ht="33">
      <c r="A29" s="815"/>
      <c r="B29" s="795"/>
      <c r="C29" s="166" t="s">
        <v>7</v>
      </c>
      <c r="D29" s="36">
        <v>73800000</v>
      </c>
      <c r="E29" s="36">
        <v>35760000</v>
      </c>
      <c r="F29" s="35">
        <f t="shared" si="0"/>
        <v>-38040000</v>
      </c>
      <c r="G29" s="454">
        <f t="shared" si="3"/>
        <v>-0.51544715447154477</v>
      </c>
      <c r="H29" s="1034" t="s">
        <v>357</v>
      </c>
    </row>
    <row r="30" spans="1:8">
      <c r="A30" s="816"/>
      <c r="B30" s="827" t="s">
        <v>318</v>
      </c>
      <c r="C30" s="827"/>
      <c r="D30" s="489">
        <f>SUM(D28:D29)</f>
        <v>75800000</v>
      </c>
      <c r="E30" s="542">
        <f t="shared" ref="E30" si="5">SUM(E28:E29)</f>
        <v>35760000</v>
      </c>
      <c r="F30" s="544">
        <f t="shared" si="0"/>
        <v>-40040000</v>
      </c>
      <c r="G30" s="608">
        <f t="shared" si="3"/>
        <v>-0.52823218997361476</v>
      </c>
      <c r="H30" s="41"/>
    </row>
    <row r="31" spans="1:8" ht="33">
      <c r="A31" s="821" t="s">
        <v>148</v>
      </c>
      <c r="B31" s="803" t="s">
        <v>148</v>
      </c>
      <c r="C31" s="556" t="s">
        <v>142</v>
      </c>
      <c r="D31" s="68">
        <v>1179045320</v>
      </c>
      <c r="E31" s="68">
        <f>598611600+650600256</f>
        <v>1249211856</v>
      </c>
      <c r="F31" s="68">
        <f t="shared" si="0"/>
        <v>70166536</v>
      </c>
      <c r="G31" s="454">
        <f t="shared" si="3"/>
        <v>5.9511313780542377E-2</v>
      </c>
      <c r="H31" s="1033" t="s">
        <v>358</v>
      </c>
    </row>
    <row r="32" spans="1:8" ht="33">
      <c r="A32" s="822"/>
      <c r="B32" s="794"/>
      <c r="C32" s="312" t="s">
        <v>143</v>
      </c>
      <c r="D32" s="65">
        <v>144000000</v>
      </c>
      <c r="E32" s="65">
        <f>84000000+48000000</f>
        <v>132000000</v>
      </c>
      <c r="F32" s="44">
        <f t="shared" si="0"/>
        <v>-12000000</v>
      </c>
      <c r="G32" s="454">
        <f t="shared" si="3"/>
        <v>-8.3333333333333329E-2</v>
      </c>
      <c r="H32" s="1032" t="s">
        <v>348</v>
      </c>
    </row>
    <row r="33" spans="1:8">
      <c r="A33" s="823"/>
      <c r="B33" s="819" t="s">
        <v>318</v>
      </c>
      <c r="C33" s="820"/>
      <c r="D33" s="469">
        <f>SUM(D31:D32)</f>
        <v>1323045320</v>
      </c>
      <c r="E33" s="469">
        <f t="shared" ref="E33" si="6">SUM(E31:E32)</f>
        <v>1381211856</v>
      </c>
      <c r="F33" s="549">
        <f t="shared" si="0"/>
        <v>58166536</v>
      </c>
      <c r="G33" s="481">
        <f t="shared" si="3"/>
        <v>4.3964129664129721E-2</v>
      </c>
      <c r="H33" s="80"/>
    </row>
    <row r="34" spans="1:8" ht="33">
      <c r="A34" s="318"/>
      <c r="B34" s="803" t="s">
        <v>4</v>
      </c>
      <c r="C34" s="311" t="s">
        <v>164</v>
      </c>
      <c r="D34" s="68"/>
      <c r="E34" s="68"/>
      <c r="F34" s="70">
        <f t="shared" si="0"/>
        <v>0</v>
      </c>
      <c r="G34" s="454"/>
      <c r="H34" s="254"/>
    </row>
    <row r="35" spans="1:8" ht="49.5">
      <c r="A35" s="558"/>
      <c r="B35" s="803"/>
      <c r="C35" s="562" t="s">
        <v>165</v>
      </c>
      <c r="D35" s="68"/>
      <c r="E35" s="68"/>
      <c r="F35" s="68">
        <f t="shared" si="0"/>
        <v>0</v>
      </c>
      <c r="G35" s="454"/>
      <c r="H35" s="254"/>
    </row>
    <row r="36" spans="1:8" ht="33">
      <c r="A36" s="797" t="s">
        <v>4</v>
      </c>
      <c r="B36" s="794"/>
      <c r="C36" s="161" t="s">
        <v>258</v>
      </c>
      <c r="D36" s="65">
        <v>10000000</v>
      </c>
      <c r="E36" s="65">
        <v>10000000</v>
      </c>
      <c r="F36" s="68">
        <f t="shared" si="0"/>
        <v>0</v>
      </c>
      <c r="G36" s="454">
        <f>F36/D36*100%</f>
        <v>0</v>
      </c>
      <c r="H36" s="82"/>
    </row>
    <row r="37" spans="1:8">
      <c r="A37" s="798"/>
      <c r="B37" s="819" t="s">
        <v>318</v>
      </c>
      <c r="C37" s="820"/>
      <c r="D37" s="469">
        <f>SUM(D34:D36)</f>
        <v>10000000</v>
      </c>
      <c r="E37" s="469">
        <f t="shared" ref="E37" si="7">SUM(E34:E36)</f>
        <v>10000000</v>
      </c>
      <c r="F37" s="549">
        <f t="shared" si="0"/>
        <v>0</v>
      </c>
      <c r="G37" s="613">
        <f>F37/D37*100%</f>
        <v>0</v>
      </c>
      <c r="H37" s="42"/>
    </row>
    <row r="38" spans="1:8" ht="33">
      <c r="A38" s="796" t="s">
        <v>153</v>
      </c>
      <c r="B38" s="802" t="s">
        <v>153</v>
      </c>
      <c r="C38" s="164" t="s">
        <v>9</v>
      </c>
      <c r="D38" s="43">
        <v>588039190</v>
      </c>
      <c r="E38" s="43">
        <f>443903764+165000000</f>
        <v>608903764</v>
      </c>
      <c r="F38" s="170">
        <f t="shared" si="0"/>
        <v>20864574</v>
      </c>
      <c r="G38" s="607">
        <f>F38/D38*100%</f>
        <v>3.5481604550880362E-2</v>
      </c>
      <c r="H38" s="1035" t="s">
        <v>359</v>
      </c>
    </row>
    <row r="39" spans="1:8" ht="49.5">
      <c r="A39" s="797"/>
      <c r="B39" s="794"/>
      <c r="C39" s="562" t="s">
        <v>156</v>
      </c>
      <c r="D39" s="138">
        <v>117042554</v>
      </c>
      <c r="E39" s="138">
        <v>35500000</v>
      </c>
      <c r="F39" s="35">
        <f t="shared" si="0"/>
        <v>-81542554</v>
      </c>
      <c r="G39" s="454">
        <f>F39/D39*100%</f>
        <v>-0.69669151272963503</v>
      </c>
      <c r="H39" s="1036" t="s">
        <v>360</v>
      </c>
    </row>
    <row r="40" spans="1:8">
      <c r="A40" s="798"/>
      <c r="B40" s="829" t="s">
        <v>319</v>
      </c>
      <c r="C40" s="830"/>
      <c r="D40" s="469">
        <f>SUM(D38:D39)</f>
        <v>705081744</v>
      </c>
      <c r="E40" s="469">
        <f t="shared" ref="E40" si="8">SUM(E38:E39)</f>
        <v>644403764</v>
      </c>
      <c r="F40" s="546">
        <f t="shared" si="0"/>
        <v>-60677980</v>
      </c>
      <c r="G40" s="608">
        <f>F40/D40*100%</f>
        <v>-8.6058078394949902E-2</v>
      </c>
      <c r="H40" s="80"/>
    </row>
    <row r="41" spans="1:8" ht="33">
      <c r="A41" s="849" t="s">
        <v>154</v>
      </c>
      <c r="B41" s="812" t="s">
        <v>154</v>
      </c>
      <c r="C41" s="555" t="s">
        <v>256</v>
      </c>
      <c r="D41" s="70"/>
      <c r="E41" s="69"/>
      <c r="F41" s="170">
        <f t="shared" si="0"/>
        <v>0</v>
      </c>
      <c r="G41" s="607"/>
      <c r="H41" s="78"/>
    </row>
    <row r="42" spans="1:8" ht="33">
      <c r="A42" s="850"/>
      <c r="B42" s="795"/>
      <c r="C42" s="557" t="s">
        <v>155</v>
      </c>
      <c r="D42" s="44">
        <v>650000</v>
      </c>
      <c r="E42" s="44">
        <f>500000+150000</f>
        <v>650000</v>
      </c>
      <c r="F42" s="36"/>
      <c r="G42" s="454">
        <f t="shared" ref="G42:G49" si="9">F42/D42*100%</f>
        <v>0</v>
      </c>
      <c r="H42" s="82"/>
    </row>
    <row r="43" spans="1:8" ht="33">
      <c r="A43" s="850"/>
      <c r="B43" s="795"/>
      <c r="C43" s="557" t="s">
        <v>157</v>
      </c>
      <c r="D43" s="44">
        <v>16800000</v>
      </c>
      <c r="E43" s="44">
        <v>16800000</v>
      </c>
      <c r="F43" s="36">
        <f t="shared" ref="F43:F49" si="10">E43-D43</f>
        <v>0</v>
      </c>
      <c r="G43" s="454">
        <f t="shared" si="9"/>
        <v>0</v>
      </c>
      <c r="H43" s="82"/>
    </row>
    <row r="44" spans="1:8" ht="33">
      <c r="A44" s="850"/>
      <c r="B44" s="795"/>
      <c r="C44" s="557" t="s">
        <v>10</v>
      </c>
      <c r="D44" s="44">
        <v>7300000</v>
      </c>
      <c r="E44" s="44">
        <f>685836+488160</f>
        <v>1173996</v>
      </c>
      <c r="F44" s="35">
        <f t="shared" si="10"/>
        <v>-6126004</v>
      </c>
      <c r="G44" s="454">
        <f t="shared" si="9"/>
        <v>-0.83917863013698635</v>
      </c>
      <c r="H44" s="1032" t="s">
        <v>361</v>
      </c>
    </row>
    <row r="45" spans="1:8">
      <c r="A45" s="851"/>
      <c r="B45" s="827" t="s">
        <v>318</v>
      </c>
      <c r="C45" s="827"/>
      <c r="D45" s="469">
        <f>SUM(D41:D44)</f>
        <v>24750000</v>
      </c>
      <c r="E45" s="469">
        <f t="shared" ref="E45" si="11">SUM(E41:E44)</f>
        <v>18623996</v>
      </c>
      <c r="F45" s="546">
        <f t="shared" si="10"/>
        <v>-6126004</v>
      </c>
      <c r="G45" s="608">
        <f t="shared" si="9"/>
        <v>-0.24751531313131314</v>
      </c>
      <c r="H45" s="80"/>
    </row>
    <row r="46" spans="1:8" ht="66">
      <c r="A46" s="814" t="s">
        <v>158</v>
      </c>
      <c r="B46" s="794" t="s">
        <v>159</v>
      </c>
      <c r="C46" s="556" t="s">
        <v>160</v>
      </c>
      <c r="D46" s="65">
        <v>12000000</v>
      </c>
      <c r="E46" s="65">
        <v>6000000</v>
      </c>
      <c r="F46" s="35">
        <f t="shared" si="10"/>
        <v>-6000000</v>
      </c>
      <c r="G46" s="454">
        <f t="shared" si="9"/>
        <v>-0.5</v>
      </c>
      <c r="H46" s="1033" t="s">
        <v>362</v>
      </c>
    </row>
    <row r="47" spans="1:8" ht="49.5">
      <c r="A47" s="815"/>
      <c r="B47" s="795"/>
      <c r="C47" s="312" t="s">
        <v>161</v>
      </c>
      <c r="D47" s="65">
        <v>12000000</v>
      </c>
      <c r="E47" s="65">
        <v>6000000</v>
      </c>
      <c r="F47" s="35">
        <f t="shared" si="10"/>
        <v>-6000000</v>
      </c>
      <c r="G47" s="454">
        <f t="shared" si="9"/>
        <v>-0.5</v>
      </c>
      <c r="H47" s="1032" t="s">
        <v>363</v>
      </c>
    </row>
    <row r="48" spans="1:8">
      <c r="A48" s="852"/>
      <c r="B48" s="827" t="s">
        <v>318</v>
      </c>
      <c r="C48" s="827"/>
      <c r="D48" s="469">
        <f>SUM(D46:D47)</f>
        <v>24000000</v>
      </c>
      <c r="E48" s="469">
        <f t="shared" ref="E48" si="12">SUM(E46:E47)</f>
        <v>12000000</v>
      </c>
      <c r="F48" s="546">
        <f t="shared" si="10"/>
        <v>-12000000</v>
      </c>
      <c r="G48" s="608">
        <f t="shared" si="9"/>
        <v>-0.5</v>
      </c>
      <c r="H48" s="140"/>
    </row>
    <row r="49" spans="1:8" ht="17.25">
      <c r="A49" s="832" t="s">
        <v>369</v>
      </c>
      <c r="B49" s="833"/>
      <c r="C49" s="834"/>
      <c r="D49" s="655">
        <f>SUM(D13,D22,D27,D30,D33,D37,D40,D45,D48)</f>
        <v>2907526012</v>
      </c>
      <c r="E49" s="655">
        <f t="shared" ref="E49" si="13">SUM(E13,E22,E27,E30,E33,E37,E40,E45,E48)</f>
        <v>2373000000</v>
      </c>
      <c r="F49" s="547">
        <f t="shared" si="10"/>
        <v>-534526012</v>
      </c>
      <c r="G49" s="615">
        <f t="shared" si="9"/>
        <v>-0.18384221148629229</v>
      </c>
      <c r="H49" s="77"/>
    </row>
    <row r="50" spans="1:8" ht="17.25">
      <c r="A50" s="1028" t="s">
        <v>352</v>
      </c>
      <c r="B50" s="1029"/>
      <c r="C50" s="1029"/>
      <c r="D50" s="1029"/>
      <c r="E50" s="1029"/>
      <c r="F50" s="1029"/>
      <c r="G50" s="1029"/>
      <c r="H50" s="1030"/>
    </row>
    <row r="51" spans="1:8" ht="51.75">
      <c r="A51" s="805" t="s">
        <v>29</v>
      </c>
      <c r="B51" s="806"/>
      <c r="C51" s="806"/>
      <c r="D51" s="785" t="s">
        <v>350</v>
      </c>
      <c r="E51" s="785" t="s">
        <v>269</v>
      </c>
      <c r="F51" s="785" t="s">
        <v>56</v>
      </c>
      <c r="G51" s="787" t="s">
        <v>46</v>
      </c>
      <c r="H51" s="789" t="s">
        <v>57</v>
      </c>
    </row>
    <row r="52" spans="1:8" ht="17.25">
      <c r="A52" s="83" t="s">
        <v>0</v>
      </c>
      <c r="B52" s="141" t="s">
        <v>1</v>
      </c>
      <c r="C52" s="141" t="s">
        <v>2</v>
      </c>
      <c r="D52" s="786"/>
      <c r="E52" s="786"/>
      <c r="F52" s="786"/>
      <c r="G52" s="788"/>
      <c r="H52" s="790"/>
    </row>
    <row r="53" spans="1:8">
      <c r="A53" s="174" t="s">
        <v>166</v>
      </c>
      <c r="B53" s="812" t="s">
        <v>167</v>
      </c>
      <c r="C53" s="486" t="s">
        <v>17</v>
      </c>
      <c r="D53" s="35">
        <v>919210040</v>
      </c>
      <c r="E53" s="43">
        <f>512874960+433759200</f>
        <v>946634160</v>
      </c>
      <c r="F53" s="170">
        <f t="shared" ref="F53:F82" si="14">E53-D53</f>
        <v>27424120</v>
      </c>
      <c r="G53" s="414">
        <f>F53/D53*100%</f>
        <v>2.9834443496722467E-2</v>
      </c>
      <c r="H53" s="1037" t="s">
        <v>364</v>
      </c>
    </row>
    <row r="54" spans="1:8">
      <c r="A54" s="63"/>
      <c r="B54" s="795"/>
      <c r="C54" s="165" t="s">
        <v>32</v>
      </c>
      <c r="D54" s="35">
        <v>268070940</v>
      </c>
      <c r="E54" s="35">
        <f>79171080+149840660</f>
        <v>229011740</v>
      </c>
      <c r="F54" s="35">
        <f t="shared" si="14"/>
        <v>-39059200</v>
      </c>
      <c r="G54" s="136">
        <f>F54/D54*100%</f>
        <v>-0.14570471532647292</v>
      </c>
      <c r="H54" s="1038" t="s">
        <v>365</v>
      </c>
    </row>
    <row r="55" spans="1:8">
      <c r="A55" s="63"/>
      <c r="B55" s="795"/>
      <c r="C55" s="165" t="s">
        <v>162</v>
      </c>
      <c r="D55" s="36">
        <v>5000000</v>
      </c>
      <c r="E55" s="36">
        <v>2000000</v>
      </c>
      <c r="F55" s="35">
        <f t="shared" si="14"/>
        <v>-3000000</v>
      </c>
      <c r="G55" s="136">
        <f>F55/D55*100%</f>
        <v>-0.6</v>
      </c>
      <c r="H55" s="1038" t="s">
        <v>366</v>
      </c>
    </row>
    <row r="56" spans="1:8" ht="49.5">
      <c r="A56" s="63"/>
      <c r="B56" s="795"/>
      <c r="C56" s="165" t="s">
        <v>80</v>
      </c>
      <c r="D56" s="35">
        <v>98940090</v>
      </c>
      <c r="E56" s="35">
        <f>49337250+48633330</f>
        <v>97970580</v>
      </c>
      <c r="F56" s="35">
        <f t="shared" si="14"/>
        <v>-969510</v>
      </c>
      <c r="G56" s="136">
        <f>F56/D56*100%</f>
        <v>-9.7989601586171999E-3</v>
      </c>
      <c r="H56" s="1038" t="s">
        <v>366</v>
      </c>
    </row>
    <row r="57" spans="1:8" ht="33">
      <c r="A57" s="63"/>
      <c r="B57" s="795"/>
      <c r="C57" s="165" t="s">
        <v>33</v>
      </c>
      <c r="D57" s="35">
        <v>125733800</v>
      </c>
      <c r="E57" s="35">
        <f>62494010+61978330</f>
        <v>124472340</v>
      </c>
      <c r="F57" s="35">
        <f t="shared" si="14"/>
        <v>-1261460</v>
      </c>
      <c r="G57" s="136">
        <f>F57/D57*100%</f>
        <v>-1.0032783547462973E-2</v>
      </c>
      <c r="H57" s="1038" t="s">
        <v>366</v>
      </c>
    </row>
    <row r="58" spans="1:8" ht="33">
      <c r="A58" s="63"/>
      <c r="B58" s="795"/>
      <c r="C58" s="165" t="s">
        <v>18</v>
      </c>
      <c r="D58" s="35"/>
      <c r="E58" s="35"/>
      <c r="F58" s="35"/>
      <c r="G58" s="136"/>
      <c r="H58" s="37"/>
    </row>
    <row r="59" spans="1:8">
      <c r="A59" s="63"/>
      <c r="B59" s="813"/>
      <c r="C59" s="488" t="s">
        <v>334</v>
      </c>
      <c r="D59" s="489">
        <f>SUM(D53:D58)</f>
        <v>1416954870</v>
      </c>
      <c r="E59" s="489">
        <f t="shared" ref="E59" si="15">SUM(E53:E58)</f>
        <v>1400088820</v>
      </c>
      <c r="F59" s="546">
        <f t="shared" si="14"/>
        <v>-16866050</v>
      </c>
      <c r="G59" s="490">
        <f t="shared" ref="G59:G66" si="16">F59/D59*100%</f>
        <v>-1.1903025535315744E-2</v>
      </c>
      <c r="H59" s="42"/>
    </row>
    <row r="60" spans="1:8" ht="33">
      <c r="A60" s="63"/>
      <c r="B60" s="812" t="s">
        <v>86</v>
      </c>
      <c r="C60" s="164" t="s">
        <v>19</v>
      </c>
      <c r="D60" s="35">
        <v>6600000</v>
      </c>
      <c r="E60" s="43">
        <f>2400000+3600000</f>
        <v>6000000</v>
      </c>
      <c r="F60" s="43">
        <f t="shared" si="14"/>
        <v>-600000</v>
      </c>
      <c r="G60" s="414">
        <f t="shared" si="16"/>
        <v>-9.0909090909090912E-2</v>
      </c>
      <c r="H60" s="1037" t="s">
        <v>367</v>
      </c>
    </row>
    <row r="61" spans="1:8" ht="33">
      <c r="A61" s="63"/>
      <c r="B61" s="795"/>
      <c r="C61" s="236" t="s">
        <v>163</v>
      </c>
      <c r="D61" s="35">
        <v>3000000</v>
      </c>
      <c r="E61" s="35">
        <v>3000000</v>
      </c>
      <c r="F61" s="36">
        <f t="shared" si="14"/>
        <v>0</v>
      </c>
      <c r="G61" s="136">
        <f t="shared" si="16"/>
        <v>0</v>
      </c>
      <c r="H61" s="1038"/>
    </row>
    <row r="62" spans="1:8">
      <c r="A62" s="63"/>
      <c r="B62" s="795"/>
      <c r="C62" s="165" t="s">
        <v>20</v>
      </c>
      <c r="D62" s="35">
        <v>28180000</v>
      </c>
      <c r="E62" s="35">
        <f>6220000+16320000</f>
        <v>22540000</v>
      </c>
      <c r="F62" s="35">
        <f t="shared" si="14"/>
        <v>-5640000</v>
      </c>
      <c r="G62" s="136">
        <f t="shared" si="16"/>
        <v>-0.20014194464158977</v>
      </c>
      <c r="H62" s="1038" t="s">
        <v>368</v>
      </c>
    </row>
    <row r="63" spans="1:8">
      <c r="A63" s="63"/>
      <c r="B63" s="813"/>
      <c r="C63" s="488" t="s">
        <v>335</v>
      </c>
      <c r="D63" s="489">
        <f>SUM(D60:D62)</f>
        <v>37780000</v>
      </c>
      <c r="E63" s="489">
        <f t="shared" ref="E63" si="17">SUM(E60:E62)</f>
        <v>31540000</v>
      </c>
      <c r="F63" s="546">
        <f t="shared" si="14"/>
        <v>-6240000</v>
      </c>
      <c r="G63" s="490">
        <f t="shared" si="16"/>
        <v>-0.16516675489677077</v>
      </c>
      <c r="H63" s="41"/>
    </row>
    <row r="64" spans="1:8">
      <c r="A64" s="63"/>
      <c r="B64" s="812" t="s">
        <v>119</v>
      </c>
      <c r="C64" s="486" t="s">
        <v>21</v>
      </c>
      <c r="D64" s="35">
        <v>4200000</v>
      </c>
      <c r="E64" s="43">
        <f>2180000+2200000</f>
        <v>4380000</v>
      </c>
      <c r="F64" s="170">
        <f t="shared" si="14"/>
        <v>180000</v>
      </c>
      <c r="G64" s="414">
        <f t="shared" si="16"/>
        <v>4.2857142857142858E-2</v>
      </c>
      <c r="H64" s="493"/>
    </row>
    <row r="65" spans="1:8" ht="33">
      <c r="A65" s="63"/>
      <c r="B65" s="795"/>
      <c r="C65" s="165" t="s">
        <v>34</v>
      </c>
      <c r="D65" s="76">
        <v>45712000</v>
      </c>
      <c r="E65" s="76">
        <f>22380000+16500000</f>
        <v>38880000</v>
      </c>
      <c r="F65" s="35">
        <f t="shared" si="14"/>
        <v>-6832000</v>
      </c>
      <c r="G65" s="136">
        <f t="shared" si="16"/>
        <v>-0.14945747287364369</v>
      </c>
      <c r="H65" s="37"/>
    </row>
    <row r="66" spans="1:8">
      <c r="A66" s="63"/>
      <c r="B66" s="795"/>
      <c r="C66" s="165" t="s">
        <v>23</v>
      </c>
      <c r="D66" s="76">
        <v>159940000</v>
      </c>
      <c r="E66" s="76">
        <f>95200000+56500000</f>
        <v>151700000</v>
      </c>
      <c r="F66" s="35">
        <f t="shared" si="14"/>
        <v>-8240000</v>
      </c>
      <c r="G66" s="136">
        <f t="shared" si="16"/>
        <v>-5.1519319744904341E-2</v>
      </c>
      <c r="H66" s="37"/>
    </row>
    <row r="67" spans="1:8" ht="33">
      <c r="A67" s="63"/>
      <c r="B67" s="795"/>
      <c r="C67" s="165" t="s">
        <v>24</v>
      </c>
      <c r="D67" s="76"/>
      <c r="E67" s="76"/>
      <c r="F67" s="36">
        <f t="shared" si="14"/>
        <v>0</v>
      </c>
      <c r="G67" s="136"/>
      <c r="H67" s="37"/>
    </row>
    <row r="68" spans="1:8">
      <c r="A68" s="105"/>
      <c r="B68" s="795"/>
      <c r="C68" s="165" t="s">
        <v>35</v>
      </c>
      <c r="D68" s="171">
        <v>47200000</v>
      </c>
      <c r="E68" s="171">
        <f>47500000+3200000</f>
        <v>50700000</v>
      </c>
      <c r="F68" s="138">
        <f t="shared" si="14"/>
        <v>3500000</v>
      </c>
      <c r="G68" s="136">
        <f>F68/D68*100%</f>
        <v>7.4152542372881353E-2</v>
      </c>
      <c r="H68" s="75"/>
    </row>
    <row r="69" spans="1:8">
      <c r="A69" s="105"/>
      <c r="B69" s="795"/>
      <c r="C69" s="562" t="s">
        <v>389</v>
      </c>
      <c r="D69" s="44"/>
      <c r="E69" s="44"/>
      <c r="F69" s="65">
        <f t="shared" si="14"/>
        <v>0</v>
      </c>
      <c r="G69" s="136"/>
      <c r="H69" s="82"/>
    </row>
    <row r="70" spans="1:8" ht="33">
      <c r="A70" s="105"/>
      <c r="B70" s="795"/>
      <c r="C70" s="562" t="s">
        <v>36</v>
      </c>
      <c r="D70" s="44">
        <v>85150000</v>
      </c>
      <c r="E70" s="44">
        <f>24000000+48150000</f>
        <v>72150000</v>
      </c>
      <c r="F70" s="44">
        <f t="shared" si="14"/>
        <v>-13000000</v>
      </c>
      <c r="G70" s="136">
        <f t="shared" ref="G70:G78" si="18">F70/D70*100%</f>
        <v>-0.15267175572519084</v>
      </c>
      <c r="H70" s="82"/>
    </row>
    <row r="71" spans="1:8">
      <c r="A71" s="105"/>
      <c r="B71" s="813"/>
      <c r="C71" s="494" t="s">
        <v>334</v>
      </c>
      <c r="D71" s="529">
        <f>SUM(D64:D70)</f>
        <v>342202000</v>
      </c>
      <c r="E71" s="529">
        <f t="shared" ref="E71" si="19">SUM(E64:E70)</f>
        <v>317810000</v>
      </c>
      <c r="F71" s="546">
        <f t="shared" si="14"/>
        <v>-24392000</v>
      </c>
      <c r="G71" s="490">
        <f t="shared" si="18"/>
        <v>-7.1279536647944786E-2</v>
      </c>
      <c r="H71" s="41"/>
    </row>
    <row r="72" spans="1:8">
      <c r="A72" s="142" t="s">
        <v>113</v>
      </c>
      <c r="B72" s="855" t="s">
        <v>370</v>
      </c>
      <c r="C72" s="856"/>
      <c r="D72" s="525">
        <f>SUM(D59,D63,D71)</f>
        <v>1796936870</v>
      </c>
      <c r="E72" s="525">
        <f t="shared" ref="E72" si="20">SUM(E59,E63,E71)</f>
        <v>1749438820</v>
      </c>
      <c r="F72" s="546">
        <f t="shared" si="14"/>
        <v>-47498050</v>
      </c>
      <c r="G72" s="526">
        <f t="shared" si="18"/>
        <v>-2.6432787257573497E-2</v>
      </c>
      <c r="H72" s="41"/>
    </row>
    <row r="73" spans="1:8" ht="33">
      <c r="A73" s="814" t="s">
        <v>168</v>
      </c>
      <c r="B73" s="794" t="s">
        <v>41</v>
      </c>
      <c r="C73" s="166" t="s">
        <v>11</v>
      </c>
      <c r="D73" s="70">
        <v>30000000</v>
      </c>
      <c r="E73" s="570">
        <f>10000000+29000000</f>
        <v>39000000</v>
      </c>
      <c r="F73" s="532">
        <f t="shared" si="14"/>
        <v>9000000</v>
      </c>
      <c r="G73" s="136">
        <f t="shared" si="18"/>
        <v>0.3</v>
      </c>
      <c r="H73" s="1038" t="s">
        <v>371</v>
      </c>
    </row>
    <row r="74" spans="1:8">
      <c r="A74" s="814"/>
      <c r="B74" s="794"/>
      <c r="C74" s="436" t="s">
        <v>248</v>
      </c>
      <c r="D74" s="76">
        <v>20000000</v>
      </c>
      <c r="E74" s="68">
        <f>14000000+15000000</f>
        <v>29000000</v>
      </c>
      <c r="F74" s="36">
        <f t="shared" si="14"/>
        <v>9000000</v>
      </c>
      <c r="G74" s="136">
        <f t="shared" si="18"/>
        <v>0.45</v>
      </c>
      <c r="H74" s="1038" t="s">
        <v>373</v>
      </c>
    </row>
    <row r="75" spans="1:8" ht="33">
      <c r="A75" s="815"/>
      <c r="B75" s="795"/>
      <c r="C75" s="161" t="s">
        <v>37</v>
      </c>
      <c r="D75" s="76">
        <v>28772000</v>
      </c>
      <c r="E75" s="76">
        <f>21292000+11600000</f>
        <v>32892000</v>
      </c>
      <c r="F75" s="36">
        <f t="shared" si="14"/>
        <v>4120000</v>
      </c>
      <c r="G75" s="136">
        <f t="shared" si="18"/>
        <v>0.14319477269567635</v>
      </c>
      <c r="H75" s="1038" t="s">
        <v>372</v>
      </c>
    </row>
    <row r="76" spans="1:8">
      <c r="A76" s="816"/>
      <c r="B76" s="857" t="s">
        <v>318</v>
      </c>
      <c r="C76" s="858"/>
      <c r="D76" s="518">
        <f>SUM(D73:D75)</f>
        <v>78772000</v>
      </c>
      <c r="E76" s="518">
        <f t="shared" ref="E76" si="21">SUM(E73:E75)</f>
        <v>100892000</v>
      </c>
      <c r="F76" s="470">
        <f t="shared" si="14"/>
        <v>22120000</v>
      </c>
      <c r="G76" s="521">
        <f t="shared" si="18"/>
        <v>0.2808104402579597</v>
      </c>
      <c r="H76" s="42"/>
    </row>
    <row r="77" spans="1:8">
      <c r="A77" s="796" t="s">
        <v>201</v>
      </c>
      <c r="B77" s="799" t="s">
        <v>119</v>
      </c>
      <c r="C77" s="534" t="s">
        <v>120</v>
      </c>
      <c r="D77" s="630">
        <f>48987500+16800000</f>
        <v>65787500</v>
      </c>
      <c r="E77" s="631">
        <f>48830000+16800000</f>
        <v>65630000</v>
      </c>
      <c r="F77" s="69">
        <f t="shared" si="14"/>
        <v>-157500</v>
      </c>
      <c r="G77" s="414">
        <f t="shared" si="18"/>
        <v>-2.3940718221546644E-3</v>
      </c>
      <c r="H77" s="1039" t="s">
        <v>374</v>
      </c>
    </row>
    <row r="78" spans="1:8">
      <c r="A78" s="797"/>
      <c r="B78" s="800"/>
      <c r="C78" s="560" t="s">
        <v>121</v>
      </c>
      <c r="D78" s="630">
        <v>6600000</v>
      </c>
      <c r="E78" s="630">
        <v>6600000</v>
      </c>
      <c r="F78" s="65">
        <f t="shared" si="14"/>
        <v>0</v>
      </c>
      <c r="G78" s="136">
        <f t="shared" si="18"/>
        <v>0</v>
      </c>
      <c r="H78" s="1040"/>
    </row>
    <row r="79" spans="1:8">
      <c r="A79" s="797"/>
      <c r="B79" s="800"/>
      <c r="C79" s="560" t="s">
        <v>172</v>
      </c>
      <c r="D79" s="630"/>
      <c r="E79" s="630"/>
      <c r="F79" s="65"/>
      <c r="G79" s="136"/>
      <c r="H79" s="1040"/>
    </row>
    <row r="80" spans="1:8">
      <c r="A80" s="797"/>
      <c r="B80" s="800"/>
      <c r="C80" s="244" t="s">
        <v>122</v>
      </c>
      <c r="D80" s="630">
        <v>4000000</v>
      </c>
      <c r="E80" s="630">
        <v>4000000</v>
      </c>
      <c r="F80" s="65">
        <f t="shared" si="14"/>
        <v>0</v>
      </c>
      <c r="G80" s="136">
        <f>F80/D80*100%</f>
        <v>0</v>
      </c>
      <c r="H80" s="1041"/>
    </row>
    <row r="81" spans="1:8">
      <c r="A81" s="797"/>
      <c r="B81" s="800"/>
      <c r="C81" s="244" t="s">
        <v>173</v>
      </c>
      <c r="D81" s="630">
        <v>13425000</v>
      </c>
      <c r="E81" s="630">
        <v>13380000</v>
      </c>
      <c r="F81" s="44">
        <f t="shared" si="14"/>
        <v>-45000</v>
      </c>
      <c r="G81" s="136">
        <f>F81/D81*100%</f>
        <v>-3.3519553072625698E-3</v>
      </c>
      <c r="H81" s="1041" t="s">
        <v>375</v>
      </c>
    </row>
    <row r="82" spans="1:8">
      <c r="A82" s="797"/>
      <c r="B82" s="801"/>
      <c r="C82" s="535" t="s">
        <v>335</v>
      </c>
      <c r="D82" s="469">
        <f>SUM(D77:D81)</f>
        <v>89812500</v>
      </c>
      <c r="E82" s="469">
        <f t="shared" ref="E82" si="22">SUM(E77:E81)</f>
        <v>89610000</v>
      </c>
      <c r="F82" s="645">
        <f t="shared" si="14"/>
        <v>-202500</v>
      </c>
      <c r="G82" s="490">
        <f>F82/D82*100%</f>
        <v>-2.2546972860125261E-3</v>
      </c>
      <c r="H82" s="80"/>
    </row>
    <row r="83" spans="1:8" ht="33">
      <c r="A83" s="797"/>
      <c r="B83" s="803" t="s">
        <v>174</v>
      </c>
      <c r="C83" s="561" t="s">
        <v>149</v>
      </c>
      <c r="D83" s="238"/>
      <c r="E83" s="238"/>
      <c r="F83" s="68"/>
      <c r="G83" s="136"/>
      <c r="H83" s="254"/>
    </row>
    <row r="84" spans="1:8" ht="33">
      <c r="A84" s="797"/>
      <c r="B84" s="803"/>
      <c r="C84" s="161" t="s">
        <v>169</v>
      </c>
      <c r="D84" s="44"/>
      <c r="E84" s="44"/>
      <c r="F84" s="65"/>
      <c r="G84" s="136"/>
      <c r="H84" s="82"/>
    </row>
    <row r="85" spans="1:8" ht="33">
      <c r="A85" s="797"/>
      <c r="B85" s="803"/>
      <c r="C85" s="161" t="s">
        <v>170</v>
      </c>
      <c r="D85" s="44"/>
      <c r="E85" s="44"/>
      <c r="F85" s="65"/>
      <c r="G85" s="136"/>
      <c r="H85" s="82"/>
    </row>
    <row r="86" spans="1:8" ht="33">
      <c r="A86" s="797"/>
      <c r="B86" s="803"/>
      <c r="C86" s="161" t="s">
        <v>128</v>
      </c>
      <c r="D86" s="44"/>
      <c r="E86" s="44"/>
      <c r="F86" s="65"/>
      <c r="G86" s="136"/>
      <c r="H86" s="82"/>
    </row>
    <row r="87" spans="1:8" ht="49.5">
      <c r="A87" s="797"/>
      <c r="B87" s="803"/>
      <c r="C87" s="161" t="s">
        <v>125</v>
      </c>
      <c r="D87" s="44"/>
      <c r="E87" s="44"/>
      <c r="F87" s="65"/>
      <c r="G87" s="136"/>
      <c r="H87" s="82"/>
    </row>
    <row r="88" spans="1:8" ht="49.5">
      <c r="A88" s="797"/>
      <c r="B88" s="803"/>
      <c r="C88" s="161" t="s">
        <v>129</v>
      </c>
      <c r="D88" s="44"/>
      <c r="E88" s="44"/>
      <c r="F88" s="65"/>
      <c r="G88" s="136"/>
      <c r="H88" s="82"/>
    </row>
    <row r="89" spans="1:8" ht="49.5">
      <c r="A89" s="797"/>
      <c r="B89" s="803"/>
      <c r="C89" s="161" t="s">
        <v>126</v>
      </c>
      <c r="D89" s="44"/>
      <c r="E89" s="44"/>
      <c r="F89" s="65"/>
      <c r="G89" s="136"/>
      <c r="H89" s="82"/>
    </row>
    <row r="90" spans="1:8" ht="49.5">
      <c r="A90" s="797"/>
      <c r="B90" s="803"/>
      <c r="C90" s="161" t="s">
        <v>127</v>
      </c>
      <c r="D90" s="44"/>
      <c r="E90" s="44"/>
      <c r="F90" s="65"/>
      <c r="G90" s="136"/>
      <c r="H90" s="82"/>
    </row>
    <row r="91" spans="1:8" ht="33">
      <c r="A91" s="797"/>
      <c r="B91" s="803"/>
      <c r="C91" s="161" t="s">
        <v>124</v>
      </c>
      <c r="D91" s="44"/>
      <c r="E91" s="44"/>
      <c r="F91" s="65"/>
      <c r="G91" s="136"/>
      <c r="H91" s="82"/>
    </row>
    <row r="92" spans="1:8" ht="33">
      <c r="A92" s="797"/>
      <c r="B92" s="803"/>
      <c r="C92" s="161" t="s">
        <v>123</v>
      </c>
      <c r="D92" s="44"/>
      <c r="E92" s="44"/>
      <c r="F92" s="65"/>
      <c r="G92" s="136"/>
      <c r="H92" s="82"/>
    </row>
    <row r="93" spans="1:8" ht="33">
      <c r="A93" s="797"/>
      <c r="B93" s="803"/>
      <c r="C93" s="161" t="s">
        <v>171</v>
      </c>
      <c r="D93" s="44">
        <v>73320000</v>
      </c>
      <c r="E93" s="44">
        <f>51800000+9570000</f>
        <v>61370000</v>
      </c>
      <c r="F93" s="44">
        <f t="shared" ref="F93:F116" si="23">E93-D93</f>
        <v>-11950000</v>
      </c>
      <c r="G93" s="136">
        <f t="shared" ref="G93:G100" si="24">F93/D93*100%</f>
        <v>-0.16298417894162576</v>
      </c>
      <c r="H93" s="1041" t="s">
        <v>376</v>
      </c>
    </row>
    <row r="94" spans="1:8" ht="33">
      <c r="A94" s="797"/>
      <c r="B94" s="803"/>
      <c r="C94" s="161" t="s">
        <v>188</v>
      </c>
      <c r="D94" s="44">
        <v>3300000</v>
      </c>
      <c r="E94" s="44">
        <v>3300000</v>
      </c>
      <c r="F94" s="65">
        <f t="shared" si="23"/>
        <v>0</v>
      </c>
      <c r="G94" s="136">
        <f t="shared" si="24"/>
        <v>0</v>
      </c>
      <c r="H94" s="1041"/>
    </row>
    <row r="95" spans="1:8" ht="33">
      <c r="A95" s="797"/>
      <c r="B95" s="803"/>
      <c r="C95" s="161" t="s">
        <v>189</v>
      </c>
      <c r="D95" s="44">
        <v>19300000</v>
      </c>
      <c r="E95" s="44">
        <f>7000000+20000000</f>
        <v>27000000</v>
      </c>
      <c r="F95" s="65">
        <f t="shared" si="23"/>
        <v>7700000</v>
      </c>
      <c r="G95" s="136">
        <f t="shared" si="24"/>
        <v>0.39896373056994816</v>
      </c>
      <c r="H95" s="1041" t="s">
        <v>377</v>
      </c>
    </row>
    <row r="96" spans="1:8" ht="49.5">
      <c r="A96" s="797"/>
      <c r="B96" s="803"/>
      <c r="C96" s="161" t="s">
        <v>190</v>
      </c>
      <c r="D96" s="44">
        <v>3000000</v>
      </c>
      <c r="E96" s="44">
        <v>1000000</v>
      </c>
      <c r="F96" s="44">
        <f t="shared" si="23"/>
        <v>-2000000</v>
      </c>
      <c r="G96" s="136">
        <f t="shared" si="24"/>
        <v>-0.66666666666666663</v>
      </c>
      <c r="H96" s="1041" t="s">
        <v>376</v>
      </c>
    </row>
    <row r="97" spans="1:8" ht="33">
      <c r="A97" s="797"/>
      <c r="B97" s="803"/>
      <c r="C97" s="161" t="s">
        <v>191</v>
      </c>
      <c r="D97" s="44">
        <v>57720000</v>
      </c>
      <c r="E97" s="44">
        <f>9720000+40000000</f>
        <v>49720000</v>
      </c>
      <c r="F97" s="44">
        <f t="shared" si="23"/>
        <v>-8000000</v>
      </c>
      <c r="G97" s="136">
        <f t="shared" si="24"/>
        <v>-0.13860013860013859</v>
      </c>
      <c r="H97" s="1041" t="s">
        <v>376</v>
      </c>
    </row>
    <row r="98" spans="1:8" ht="33">
      <c r="A98" s="797"/>
      <c r="B98" s="803"/>
      <c r="C98" s="161" t="s">
        <v>192</v>
      </c>
      <c r="D98" s="44">
        <v>6000000</v>
      </c>
      <c r="E98" s="44">
        <v>2000000</v>
      </c>
      <c r="F98" s="44">
        <f t="shared" si="23"/>
        <v>-4000000</v>
      </c>
      <c r="G98" s="136">
        <f t="shared" si="24"/>
        <v>-0.66666666666666663</v>
      </c>
      <c r="H98" s="1041" t="s">
        <v>376</v>
      </c>
    </row>
    <row r="99" spans="1:8" ht="33">
      <c r="A99" s="797"/>
      <c r="B99" s="803"/>
      <c r="C99" s="161" t="s">
        <v>193</v>
      </c>
      <c r="D99" s="44">
        <v>478864000</v>
      </c>
      <c r="E99" s="44"/>
      <c r="F99" s="44">
        <f t="shared" si="23"/>
        <v>-478864000</v>
      </c>
      <c r="G99" s="136">
        <f t="shared" si="24"/>
        <v>-1</v>
      </c>
      <c r="H99" s="1041" t="s">
        <v>354</v>
      </c>
    </row>
    <row r="100" spans="1:8" ht="33">
      <c r="A100" s="797"/>
      <c r="B100" s="803"/>
      <c r="C100" s="161" t="s">
        <v>194</v>
      </c>
      <c r="D100" s="44">
        <v>26500000</v>
      </c>
      <c r="E100" s="44">
        <f>9500000+11100000</f>
        <v>20600000</v>
      </c>
      <c r="F100" s="44">
        <f t="shared" si="23"/>
        <v>-5900000</v>
      </c>
      <c r="G100" s="136">
        <f t="shared" si="24"/>
        <v>-0.22264150943396227</v>
      </c>
      <c r="H100" s="1041" t="s">
        <v>378</v>
      </c>
    </row>
    <row r="101" spans="1:8" ht="33">
      <c r="A101" s="797"/>
      <c r="B101" s="803"/>
      <c r="C101" s="161" t="s">
        <v>183</v>
      </c>
      <c r="D101" s="44"/>
      <c r="E101" s="44"/>
      <c r="F101" s="65">
        <f t="shared" si="23"/>
        <v>0</v>
      </c>
      <c r="G101" s="136"/>
      <c r="H101" s="82"/>
    </row>
    <row r="102" spans="1:8" ht="49.5">
      <c r="A102" s="797"/>
      <c r="B102" s="803"/>
      <c r="C102" s="161" t="s">
        <v>184</v>
      </c>
      <c r="D102" s="44"/>
      <c r="E102" s="44"/>
      <c r="F102" s="65">
        <f t="shared" si="23"/>
        <v>0</v>
      </c>
      <c r="G102" s="136"/>
      <c r="H102" s="82"/>
    </row>
    <row r="103" spans="1:8" ht="33">
      <c r="A103" s="797"/>
      <c r="B103" s="803"/>
      <c r="C103" s="161" t="s">
        <v>185</v>
      </c>
      <c r="D103" s="44"/>
      <c r="E103" s="44"/>
      <c r="F103" s="65">
        <f t="shared" si="23"/>
        <v>0</v>
      </c>
      <c r="G103" s="136"/>
      <c r="H103" s="82"/>
    </row>
    <row r="104" spans="1:8" ht="33">
      <c r="A104" s="797"/>
      <c r="B104" s="803"/>
      <c r="C104" s="161" t="s">
        <v>186</v>
      </c>
      <c r="D104" s="44"/>
      <c r="E104" s="44"/>
      <c r="F104" s="65">
        <f t="shared" si="23"/>
        <v>0</v>
      </c>
      <c r="G104" s="136"/>
      <c r="H104" s="82"/>
    </row>
    <row r="105" spans="1:8">
      <c r="A105" s="797"/>
      <c r="B105" s="794"/>
      <c r="C105" s="435" t="s">
        <v>334</v>
      </c>
      <c r="D105" s="469">
        <f>SUM(D83:D104)</f>
        <v>668004000</v>
      </c>
      <c r="E105" s="469">
        <f>SUM(E83:E104)</f>
        <v>164990000</v>
      </c>
      <c r="F105" s="645">
        <f t="shared" si="23"/>
        <v>-503014000</v>
      </c>
      <c r="G105" s="490">
        <f>F105/D105*100%</f>
        <v>-0.75301046101520352</v>
      </c>
      <c r="H105" s="294"/>
    </row>
    <row r="106" spans="1:8">
      <c r="A106" s="798"/>
      <c r="B106" s="827" t="s">
        <v>318</v>
      </c>
      <c r="C106" s="870"/>
      <c r="D106" s="566">
        <f>SUM(D82,D105)</f>
        <v>757816500</v>
      </c>
      <c r="E106" s="566">
        <f>SUM(E82,E105)</f>
        <v>254600000</v>
      </c>
      <c r="F106" s="546">
        <f t="shared" si="23"/>
        <v>-503216500</v>
      </c>
      <c r="G106" s="490">
        <f>F106/D106*100%</f>
        <v>-0.66403476303300335</v>
      </c>
      <c r="H106" s="522"/>
    </row>
    <row r="107" spans="1:8">
      <c r="A107" s="797" t="s">
        <v>5</v>
      </c>
      <c r="B107" s="343" t="s">
        <v>202</v>
      </c>
      <c r="C107" s="236" t="s">
        <v>8</v>
      </c>
      <c r="D107" s="76">
        <v>5000000</v>
      </c>
      <c r="E107" s="76">
        <f>1000000+3000000</f>
        <v>4000000</v>
      </c>
      <c r="F107" s="35">
        <f t="shared" si="23"/>
        <v>-1000000</v>
      </c>
      <c r="G107" s="136">
        <f>F107/D107*100%</f>
        <v>-0.2</v>
      </c>
      <c r="H107" s="37"/>
    </row>
    <row r="108" spans="1:8">
      <c r="A108" s="798"/>
      <c r="B108" s="829" t="s">
        <v>318</v>
      </c>
      <c r="C108" s="830"/>
      <c r="D108" s="518">
        <f>D107</f>
        <v>5000000</v>
      </c>
      <c r="E108" s="518">
        <f t="shared" ref="E108" si="25">E107</f>
        <v>4000000</v>
      </c>
      <c r="F108" s="546">
        <f t="shared" si="23"/>
        <v>-1000000</v>
      </c>
      <c r="G108" s="526">
        <f>F108/D108*100%</f>
        <v>-0.2</v>
      </c>
      <c r="H108" s="42"/>
    </row>
    <row r="109" spans="1:8" ht="33">
      <c r="A109" s="793" t="s">
        <v>229</v>
      </c>
      <c r="B109" s="794" t="s">
        <v>198</v>
      </c>
      <c r="C109" s="166" t="s">
        <v>60</v>
      </c>
      <c r="D109" s="67">
        <v>5608039</v>
      </c>
      <c r="E109" s="67">
        <f>531936+48480</f>
        <v>580416</v>
      </c>
      <c r="F109" s="35">
        <f t="shared" si="23"/>
        <v>-5027623</v>
      </c>
      <c r="G109" s="136">
        <f>F109/D109*100%</f>
        <v>-0.89650285955571996</v>
      </c>
      <c r="H109" s="1038" t="s">
        <v>379</v>
      </c>
    </row>
    <row r="110" spans="1:8">
      <c r="A110" s="793"/>
      <c r="B110" s="795"/>
      <c r="C110" s="161" t="s">
        <v>38</v>
      </c>
      <c r="D110" s="1042"/>
      <c r="E110" s="76"/>
      <c r="F110" s="36">
        <f t="shared" si="23"/>
        <v>0</v>
      </c>
      <c r="G110" s="136"/>
      <c r="H110" s="37"/>
    </row>
    <row r="111" spans="1:8">
      <c r="A111" s="854"/>
      <c r="B111" s="855" t="s">
        <v>370</v>
      </c>
      <c r="C111" s="856"/>
      <c r="D111" s="525">
        <f>SUM(D109:D110)</f>
        <v>5608039</v>
      </c>
      <c r="E111" s="525">
        <f t="shared" ref="E111" si="26">SUM(E109:E110)</f>
        <v>580416</v>
      </c>
      <c r="F111" s="663">
        <f t="shared" si="23"/>
        <v>-5027623</v>
      </c>
      <c r="G111" s="580">
        <f>F111/D111*100%</f>
        <v>-0.89650285955571996</v>
      </c>
      <c r="H111" s="42"/>
    </row>
    <row r="112" spans="1:8" ht="54">
      <c r="A112" s="807" t="s">
        <v>158</v>
      </c>
      <c r="B112" s="810" t="s">
        <v>264</v>
      </c>
      <c r="C112" s="164" t="s">
        <v>160</v>
      </c>
      <c r="D112" s="657">
        <v>12000000</v>
      </c>
      <c r="E112" s="623">
        <v>6000000</v>
      </c>
      <c r="F112" s="43">
        <f t="shared" si="23"/>
        <v>-6000000</v>
      </c>
      <c r="G112" s="624">
        <f t="shared" ref="G112:G119" si="27">IF(ISERR(F112/D112),0,F112/D112)</f>
        <v>-0.5</v>
      </c>
      <c r="H112" s="1043" t="s">
        <v>362</v>
      </c>
    </row>
    <row r="113" spans="1:8" ht="49.5">
      <c r="A113" s="808"/>
      <c r="B113" s="811"/>
      <c r="C113" s="562" t="s">
        <v>265</v>
      </c>
      <c r="D113" s="722">
        <v>12000000</v>
      </c>
      <c r="E113" s="229">
        <v>6000000</v>
      </c>
      <c r="F113" s="35">
        <f t="shared" si="23"/>
        <v>-6000000</v>
      </c>
      <c r="G113" s="451">
        <f t="shared" si="27"/>
        <v>-0.5</v>
      </c>
      <c r="H113" s="1044" t="s">
        <v>362</v>
      </c>
    </row>
    <row r="114" spans="1:8">
      <c r="A114" s="809"/>
      <c r="B114" s="855" t="s">
        <v>318</v>
      </c>
      <c r="C114" s="856"/>
      <c r="D114" s="525">
        <f>SUM(D112:D113)</f>
        <v>24000000</v>
      </c>
      <c r="E114" s="525">
        <f t="shared" ref="E114" si="28">SUM(E112:E113)</f>
        <v>12000000</v>
      </c>
      <c r="F114" s="546">
        <f t="shared" si="23"/>
        <v>-12000000</v>
      </c>
      <c r="G114" s="632">
        <f t="shared" si="27"/>
        <v>-0.5</v>
      </c>
      <c r="H114" s="42"/>
    </row>
    <row r="115" spans="1:8" ht="54">
      <c r="A115" s="808" t="s">
        <v>266</v>
      </c>
      <c r="B115" s="913" t="s">
        <v>263</v>
      </c>
      <c r="C115" s="561" t="s">
        <v>261</v>
      </c>
      <c r="D115" s="67">
        <v>116191998</v>
      </c>
      <c r="E115" s="67">
        <v>122238539</v>
      </c>
      <c r="F115" s="36">
        <f t="shared" si="23"/>
        <v>6046541</v>
      </c>
      <c r="G115" s="182">
        <f t="shared" si="27"/>
        <v>5.2039220463357551E-2</v>
      </c>
      <c r="H115" s="1045" t="s">
        <v>380</v>
      </c>
    </row>
    <row r="116" spans="1:8" ht="49.5">
      <c r="A116" s="808"/>
      <c r="B116" s="811"/>
      <c r="C116" s="562" t="s">
        <v>267</v>
      </c>
      <c r="D116" s="76">
        <v>123200605</v>
      </c>
      <c r="E116" s="76">
        <v>129250225</v>
      </c>
      <c r="F116" s="420">
        <f t="shared" si="23"/>
        <v>6049620</v>
      </c>
      <c r="G116" s="633">
        <f t="shared" si="27"/>
        <v>4.9103817306741307E-2</v>
      </c>
      <c r="H116" s="1044" t="s">
        <v>381</v>
      </c>
    </row>
    <row r="117" spans="1:8">
      <c r="A117" s="809"/>
      <c r="B117" s="855" t="s">
        <v>319</v>
      </c>
      <c r="C117" s="856"/>
      <c r="D117" s="525">
        <f>SUM(D115:D116)</f>
        <v>239392603</v>
      </c>
      <c r="E117" s="525">
        <f t="shared" ref="E117" si="29">SUM(E115:E116)</f>
        <v>251488764</v>
      </c>
      <c r="F117" s="470">
        <f t="shared" ref="F117:F119" si="30">E117-D117</f>
        <v>12096161</v>
      </c>
      <c r="G117" s="526">
        <f t="shared" si="27"/>
        <v>5.0528549539185216E-2</v>
      </c>
      <c r="H117" s="42"/>
    </row>
    <row r="118" spans="1:8" ht="33">
      <c r="A118" s="167" t="s">
        <v>42</v>
      </c>
      <c r="B118" s="168" t="s">
        <v>42</v>
      </c>
      <c r="C118" s="237" t="s">
        <v>63</v>
      </c>
      <c r="D118" s="230"/>
      <c r="E118" s="232"/>
      <c r="F118" s="138">
        <f t="shared" si="30"/>
        <v>0</v>
      </c>
      <c r="G118" s="634">
        <f t="shared" si="27"/>
        <v>0</v>
      </c>
      <c r="H118" s="143"/>
    </row>
    <row r="119" spans="1:8" ht="17.25">
      <c r="A119" s="832" t="s">
        <v>320</v>
      </c>
      <c r="B119" s="833"/>
      <c r="C119" s="834"/>
      <c r="D119" s="295">
        <f>SUM(D72,D76,D106,D108,D111,D118,D117,D114)</f>
        <v>2907526012</v>
      </c>
      <c r="E119" s="295">
        <f t="shared" ref="E119" si="31">SUM(E72,E76,E106,E108,E111,E118,E117,E114)</f>
        <v>2373000000</v>
      </c>
      <c r="F119" s="547">
        <f t="shared" si="30"/>
        <v>-534526012</v>
      </c>
      <c r="G119" s="635">
        <f t="shared" si="27"/>
        <v>-0.18384221148629229</v>
      </c>
      <c r="H119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9"/>
  <sheetViews>
    <sheetView workbookViewId="0"/>
  </sheetViews>
  <sheetFormatPr defaultRowHeight="16.5"/>
  <sheetData>
    <row r="2" spans="1:8" ht="252">
      <c r="A2" s="862" t="s">
        <v>382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384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 ht="17.25">
      <c r="A5" s="963" t="s">
        <v>351</v>
      </c>
      <c r="B5" s="963"/>
      <c r="C5" s="963"/>
      <c r="D5" s="963"/>
      <c r="E5" s="963"/>
      <c r="F5" s="963"/>
      <c r="G5" s="963"/>
      <c r="H5" s="963"/>
    </row>
    <row r="6" spans="1:8" ht="51.75">
      <c r="A6" s="805" t="s">
        <v>29</v>
      </c>
      <c r="B6" s="806"/>
      <c r="C6" s="806"/>
      <c r="D6" s="785" t="s">
        <v>350</v>
      </c>
      <c r="E6" s="785" t="s">
        <v>269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1" t="s">
        <v>150</v>
      </c>
      <c r="B8" s="802" t="s">
        <v>151</v>
      </c>
      <c r="C8" s="751" t="s">
        <v>135</v>
      </c>
      <c r="D8" s="605"/>
      <c r="E8" s="605"/>
      <c r="F8" s="606">
        <f t="shared" ref="F8:F41" si="0">E8-D8</f>
        <v>0</v>
      </c>
      <c r="G8" s="607"/>
      <c r="H8" s="450"/>
    </row>
    <row r="9" spans="1:8" ht="33">
      <c r="A9" s="822"/>
      <c r="B9" s="803"/>
      <c r="C9" s="753" t="s">
        <v>138</v>
      </c>
      <c r="D9" s="601">
        <v>136347840</v>
      </c>
      <c r="E9" s="601">
        <v>164859120</v>
      </c>
      <c r="F9" s="602">
        <f t="shared" si="0"/>
        <v>28511280</v>
      </c>
      <c r="G9" s="604">
        <f>IF(ISERR(F9/D9*100),0,F9/D9*100)</f>
        <v>20.910694294827113</v>
      </c>
      <c r="H9" s="1046" t="s">
        <v>385</v>
      </c>
    </row>
    <row r="10" spans="1:8" ht="33">
      <c r="A10" s="822"/>
      <c r="B10" s="803"/>
      <c r="C10" s="753" t="s">
        <v>139</v>
      </c>
      <c r="D10" s="601">
        <v>130500000</v>
      </c>
      <c r="E10" s="601">
        <v>132312500</v>
      </c>
      <c r="F10" s="967">
        <f t="shared" si="0"/>
        <v>1812500</v>
      </c>
      <c r="G10" s="604">
        <f>IF(ISERR(F10/D10*100),0,F10/D10*100)</f>
        <v>1.3888888888888888</v>
      </c>
      <c r="H10" s="1046" t="s">
        <v>347</v>
      </c>
    </row>
    <row r="11" spans="1:8" ht="33">
      <c r="A11" s="822"/>
      <c r="B11" s="803"/>
      <c r="C11" s="753" t="s">
        <v>140</v>
      </c>
      <c r="D11" s="601">
        <v>34800000</v>
      </c>
      <c r="E11" s="601">
        <v>34800000</v>
      </c>
      <c r="F11" s="602">
        <f t="shared" si="0"/>
        <v>0</v>
      </c>
      <c r="G11" s="604"/>
      <c r="H11" s="1046"/>
    </row>
    <row r="12" spans="1:8" ht="33">
      <c r="A12" s="822"/>
      <c r="B12" s="794"/>
      <c r="C12" s="753" t="s">
        <v>141</v>
      </c>
      <c r="D12" s="601">
        <v>2200000</v>
      </c>
      <c r="E12" s="601">
        <v>3000000</v>
      </c>
      <c r="F12" s="602">
        <f t="shared" si="0"/>
        <v>800000</v>
      </c>
      <c r="G12" s="604"/>
      <c r="H12" s="1046" t="s">
        <v>386</v>
      </c>
    </row>
    <row r="13" spans="1:8" ht="17.25">
      <c r="A13" s="823"/>
      <c r="B13" s="827" t="s">
        <v>318</v>
      </c>
      <c r="C13" s="827"/>
      <c r="D13" s="246">
        <f>SUM(D8:D12)</f>
        <v>303847840</v>
      </c>
      <c r="E13" s="246">
        <f t="shared" ref="E13" si="1">SUM(E8:E12)</f>
        <v>334971620</v>
      </c>
      <c r="F13" s="246">
        <f t="shared" si="0"/>
        <v>31123780</v>
      </c>
      <c r="G13" s="608">
        <f>F13/D13*100%</f>
        <v>0.10243212523742147</v>
      </c>
      <c r="H13" s="291"/>
    </row>
    <row r="14" spans="1:8" ht="49.5">
      <c r="A14" s="914" t="s">
        <v>3</v>
      </c>
      <c r="B14" s="802" t="s">
        <v>3</v>
      </c>
      <c r="C14" s="751" t="s">
        <v>130</v>
      </c>
      <c r="D14" s="449"/>
      <c r="E14" s="449"/>
      <c r="F14" s="449"/>
      <c r="G14" s="607"/>
      <c r="H14" s="609"/>
    </row>
    <row r="15" spans="1:8" ht="49.5">
      <c r="A15" s="915"/>
      <c r="B15" s="803"/>
      <c r="C15" s="753" t="s">
        <v>131</v>
      </c>
      <c r="D15" s="563"/>
      <c r="E15" s="563"/>
      <c r="F15" s="257"/>
      <c r="G15" s="454"/>
      <c r="H15" s="601"/>
    </row>
    <row r="16" spans="1:8" ht="33">
      <c r="A16" s="915"/>
      <c r="B16" s="803"/>
      <c r="C16" s="753" t="s">
        <v>132</v>
      </c>
      <c r="D16" s="563"/>
      <c r="E16" s="563"/>
      <c r="F16" s="257"/>
      <c r="G16" s="454"/>
      <c r="H16" s="610"/>
    </row>
    <row r="17" spans="1:8" ht="33">
      <c r="A17" s="915"/>
      <c r="B17" s="803"/>
      <c r="C17" s="753" t="s">
        <v>133</v>
      </c>
      <c r="D17" s="563"/>
      <c r="E17" s="563"/>
      <c r="F17" s="257"/>
      <c r="G17" s="454"/>
      <c r="H17" s="610"/>
    </row>
    <row r="18" spans="1:8" ht="33">
      <c r="A18" s="915"/>
      <c r="B18" s="803"/>
      <c r="C18" s="752" t="s">
        <v>134</v>
      </c>
      <c r="D18" s="601"/>
      <c r="E18" s="601"/>
      <c r="F18" s="1031"/>
      <c r="G18" s="454"/>
      <c r="H18" s="1027"/>
    </row>
    <row r="19" spans="1:8" ht="33">
      <c r="A19" s="915"/>
      <c r="B19" s="803"/>
      <c r="C19" s="758" t="s">
        <v>136</v>
      </c>
      <c r="D19" s="563"/>
      <c r="E19" s="563"/>
      <c r="F19" s="257"/>
      <c r="G19" s="454"/>
      <c r="H19" s="611"/>
    </row>
    <row r="20" spans="1:8" ht="33">
      <c r="A20" s="915"/>
      <c r="B20" s="803"/>
      <c r="C20" s="758" t="s">
        <v>137</v>
      </c>
      <c r="D20" s="563"/>
      <c r="E20" s="563"/>
      <c r="F20" s="257"/>
      <c r="G20" s="454"/>
      <c r="H20" s="611"/>
    </row>
    <row r="21" spans="1:8" ht="33">
      <c r="A21" s="915"/>
      <c r="B21" s="794"/>
      <c r="C21" s="758" t="s">
        <v>152</v>
      </c>
      <c r="D21" s="64"/>
      <c r="E21" s="35"/>
      <c r="F21" s="36"/>
      <c r="G21" s="454"/>
      <c r="H21" s="37"/>
    </row>
    <row r="22" spans="1:8">
      <c r="A22" s="916"/>
      <c r="B22" s="827" t="s">
        <v>318</v>
      </c>
      <c r="C22" s="827"/>
      <c r="D22" s="470"/>
      <c r="E22" s="470"/>
      <c r="F22" s="470"/>
      <c r="G22" s="608"/>
      <c r="H22" s="41"/>
    </row>
    <row r="23" spans="1:8" ht="33">
      <c r="A23" s="825" t="s">
        <v>146</v>
      </c>
      <c r="B23" s="803" t="s">
        <v>146</v>
      </c>
      <c r="C23" s="752" t="s">
        <v>104</v>
      </c>
      <c r="D23" s="238"/>
      <c r="E23" s="68"/>
      <c r="F23" s="176"/>
      <c r="G23" s="454"/>
      <c r="H23" s="254"/>
    </row>
    <row r="24" spans="1:8" ht="33">
      <c r="A24" s="825"/>
      <c r="B24" s="803"/>
      <c r="C24" s="753" t="s">
        <v>58</v>
      </c>
      <c r="D24" s="44"/>
      <c r="E24" s="65"/>
      <c r="F24" s="176"/>
      <c r="G24" s="454"/>
      <c r="H24" s="79"/>
    </row>
    <row r="25" spans="1:8" ht="33">
      <c r="A25" s="825"/>
      <c r="B25" s="803"/>
      <c r="C25" s="753" t="s">
        <v>30</v>
      </c>
      <c r="D25" s="65">
        <v>9037480</v>
      </c>
      <c r="E25" s="65">
        <v>5018740</v>
      </c>
      <c r="F25" s="176">
        <f t="shared" si="0"/>
        <v>-4018740</v>
      </c>
      <c r="G25" s="454">
        <f>F25/D25*100%</f>
        <v>-0.44467484298720439</v>
      </c>
      <c r="H25" s="1041" t="s">
        <v>387</v>
      </c>
    </row>
    <row r="26" spans="1:8" ht="33">
      <c r="A26" s="825"/>
      <c r="B26" s="794"/>
      <c r="C26" s="753" t="s">
        <v>59</v>
      </c>
      <c r="D26" s="65"/>
      <c r="E26" s="65"/>
      <c r="F26" s="539"/>
      <c r="G26" s="454"/>
      <c r="H26" s="1032"/>
    </row>
    <row r="27" spans="1:8">
      <c r="A27" s="826"/>
      <c r="B27" s="827" t="s">
        <v>318</v>
      </c>
      <c r="C27" s="827"/>
      <c r="D27" s="469">
        <f>SUM(D23:D26)</f>
        <v>9037480</v>
      </c>
      <c r="E27" s="469">
        <f t="shared" ref="E27" si="2">SUM(E23:E26)</f>
        <v>5018740</v>
      </c>
      <c r="F27" s="652">
        <f t="shared" si="0"/>
        <v>-4018740</v>
      </c>
      <c r="G27" s="608">
        <f t="shared" ref="G27:G33" si="3">F27/D27*100%</f>
        <v>-0.44467484298720439</v>
      </c>
      <c r="H27" s="294"/>
    </row>
    <row r="28" spans="1:8" ht="33">
      <c r="A28" s="814" t="s">
        <v>147</v>
      </c>
      <c r="B28" s="794" t="s">
        <v>147</v>
      </c>
      <c r="C28" s="757" t="s">
        <v>6</v>
      </c>
      <c r="D28" s="638">
        <v>3000000</v>
      </c>
      <c r="E28" s="638">
        <v>3000000</v>
      </c>
      <c r="F28" s="35">
        <f t="shared" si="0"/>
        <v>0</v>
      </c>
      <c r="G28" s="454">
        <f t="shared" si="3"/>
        <v>0</v>
      </c>
      <c r="H28" s="1033"/>
    </row>
    <row r="29" spans="1:8" ht="33">
      <c r="A29" s="815"/>
      <c r="B29" s="795"/>
      <c r="C29" s="757" t="s">
        <v>7</v>
      </c>
      <c r="D29" s="36"/>
      <c r="E29" s="36"/>
      <c r="F29" s="35"/>
      <c r="G29" s="454"/>
      <c r="H29" s="1034"/>
    </row>
    <row r="30" spans="1:8">
      <c r="A30" s="816"/>
      <c r="B30" s="827" t="s">
        <v>318</v>
      </c>
      <c r="C30" s="827"/>
      <c r="D30" s="489">
        <f>SUM(D28:D29)</f>
        <v>3000000</v>
      </c>
      <c r="E30" s="542">
        <f t="shared" ref="E30" si="4">SUM(E28:E29)</f>
        <v>3000000</v>
      </c>
      <c r="F30" s="544">
        <f t="shared" si="0"/>
        <v>0</v>
      </c>
      <c r="G30" s="608">
        <f t="shared" si="3"/>
        <v>0</v>
      </c>
      <c r="H30" s="41"/>
    </row>
    <row r="31" spans="1:8" ht="33">
      <c r="A31" s="821" t="s">
        <v>148</v>
      </c>
      <c r="B31" s="803" t="s">
        <v>148</v>
      </c>
      <c r="C31" s="752" t="s">
        <v>142</v>
      </c>
      <c r="D31" s="68">
        <v>646796160</v>
      </c>
      <c r="E31" s="68">
        <v>692282880</v>
      </c>
      <c r="F31" s="68">
        <f t="shared" si="0"/>
        <v>45486720</v>
      </c>
      <c r="G31" s="454">
        <f t="shared" si="3"/>
        <v>7.0326206018291759E-2</v>
      </c>
      <c r="H31" s="1033" t="s">
        <v>347</v>
      </c>
    </row>
    <row r="32" spans="1:8" ht="33">
      <c r="A32" s="822"/>
      <c r="B32" s="794"/>
      <c r="C32" s="753" t="s">
        <v>143</v>
      </c>
      <c r="D32" s="65">
        <v>168000000</v>
      </c>
      <c r="E32" s="65">
        <v>180000000</v>
      </c>
      <c r="F32" s="44">
        <f t="shared" si="0"/>
        <v>12000000</v>
      </c>
      <c r="G32" s="454">
        <f t="shared" si="3"/>
        <v>7.1428571428571425E-2</v>
      </c>
      <c r="H32" s="1033" t="s">
        <v>347</v>
      </c>
    </row>
    <row r="33" spans="1:8">
      <c r="A33" s="823"/>
      <c r="B33" s="819" t="s">
        <v>318</v>
      </c>
      <c r="C33" s="820"/>
      <c r="D33" s="469">
        <f>SUM(D31:D32)</f>
        <v>814796160</v>
      </c>
      <c r="E33" s="469">
        <f t="shared" ref="E33" si="5">SUM(E31:E32)</f>
        <v>872282880</v>
      </c>
      <c r="F33" s="549">
        <f t="shared" si="0"/>
        <v>57486720</v>
      </c>
      <c r="G33" s="481">
        <f t="shared" si="3"/>
        <v>7.0553498926651789E-2</v>
      </c>
      <c r="H33" s="80"/>
    </row>
    <row r="34" spans="1:8" ht="33">
      <c r="A34" s="754"/>
      <c r="B34" s="803" t="s">
        <v>4</v>
      </c>
      <c r="C34" s="752" t="s">
        <v>164</v>
      </c>
      <c r="D34" s="68"/>
      <c r="E34" s="68"/>
      <c r="F34" s="70">
        <f t="shared" si="0"/>
        <v>0</v>
      </c>
      <c r="G34" s="454"/>
      <c r="H34" s="254"/>
    </row>
    <row r="35" spans="1:8" ht="49.5">
      <c r="A35" s="754"/>
      <c r="B35" s="803"/>
      <c r="C35" s="758" t="s">
        <v>165</v>
      </c>
      <c r="D35" s="68"/>
      <c r="E35" s="68"/>
      <c r="F35" s="68">
        <f t="shared" si="0"/>
        <v>0</v>
      </c>
      <c r="G35" s="454"/>
      <c r="H35" s="254"/>
    </row>
    <row r="36" spans="1:8" ht="33">
      <c r="A36" s="797" t="s">
        <v>4</v>
      </c>
      <c r="B36" s="794"/>
      <c r="C36" s="758" t="s">
        <v>257</v>
      </c>
      <c r="D36" s="65"/>
      <c r="E36" s="65"/>
      <c r="F36" s="68"/>
      <c r="G36" s="454"/>
      <c r="H36" s="82"/>
    </row>
    <row r="37" spans="1:8">
      <c r="A37" s="798"/>
      <c r="B37" s="819" t="s">
        <v>318</v>
      </c>
      <c r="C37" s="820"/>
      <c r="D37" s="469"/>
      <c r="E37" s="469"/>
      <c r="F37" s="549"/>
      <c r="G37" s="613"/>
      <c r="H37" s="42"/>
    </row>
    <row r="38" spans="1:8" ht="33">
      <c r="A38" s="796" t="s">
        <v>153</v>
      </c>
      <c r="B38" s="802" t="s">
        <v>153</v>
      </c>
      <c r="C38" s="164" t="s">
        <v>9</v>
      </c>
      <c r="D38" s="35">
        <v>562760219</v>
      </c>
      <c r="E38" s="35">
        <v>616212485</v>
      </c>
      <c r="F38" s="170">
        <f t="shared" si="0"/>
        <v>53452266</v>
      </c>
      <c r="G38" s="607">
        <f>F38/D38*100%</f>
        <v>9.4982310752139365E-2</v>
      </c>
      <c r="H38" s="1035" t="s">
        <v>359</v>
      </c>
    </row>
    <row r="39" spans="1:8" ht="49.5">
      <c r="A39" s="797"/>
      <c r="B39" s="794"/>
      <c r="C39" s="758" t="s">
        <v>156</v>
      </c>
      <c r="D39" s="138"/>
      <c r="E39" s="138"/>
      <c r="F39" s="35"/>
      <c r="G39" s="454"/>
      <c r="H39" s="1036"/>
    </row>
    <row r="40" spans="1:8">
      <c r="A40" s="798"/>
      <c r="B40" s="829" t="s">
        <v>319</v>
      </c>
      <c r="C40" s="830"/>
      <c r="D40" s="469">
        <f>SUM(D38:D39)</f>
        <v>562760219</v>
      </c>
      <c r="E40" s="469">
        <f t="shared" ref="E40" si="6">SUM(E38:E39)</f>
        <v>616212485</v>
      </c>
      <c r="F40" s="546">
        <f t="shared" si="0"/>
        <v>53452266</v>
      </c>
      <c r="G40" s="608">
        <f>F40/D40*100%</f>
        <v>9.4982310752139365E-2</v>
      </c>
      <c r="H40" s="80"/>
    </row>
    <row r="41" spans="1:8" ht="33">
      <c r="A41" s="849" t="s">
        <v>154</v>
      </c>
      <c r="B41" s="812" t="s">
        <v>154</v>
      </c>
      <c r="C41" s="751" t="s">
        <v>249</v>
      </c>
      <c r="D41" s="70"/>
      <c r="E41" s="69"/>
      <c r="F41" s="170">
        <f t="shared" si="0"/>
        <v>0</v>
      </c>
      <c r="G41" s="607"/>
      <c r="H41" s="78"/>
    </row>
    <row r="42" spans="1:8" ht="33">
      <c r="A42" s="850"/>
      <c r="B42" s="795"/>
      <c r="C42" s="753" t="s">
        <v>155</v>
      </c>
      <c r="D42" s="44">
        <v>600000</v>
      </c>
      <c r="E42" s="44">
        <v>600000</v>
      </c>
      <c r="F42" s="36"/>
      <c r="G42" s="454">
        <f t="shared" ref="G42:G49" si="7">F42/D42*100%</f>
        <v>0</v>
      </c>
      <c r="H42" s="82"/>
    </row>
    <row r="43" spans="1:8" ht="33">
      <c r="A43" s="850"/>
      <c r="B43" s="795"/>
      <c r="C43" s="753" t="s">
        <v>157</v>
      </c>
      <c r="D43" s="44">
        <v>16800000</v>
      </c>
      <c r="E43" s="44">
        <v>16800000</v>
      </c>
      <c r="F43" s="36">
        <f t="shared" ref="F43:F49" si="8">E43-D43</f>
        <v>0</v>
      </c>
      <c r="G43" s="454">
        <f t="shared" si="7"/>
        <v>0</v>
      </c>
      <c r="H43" s="82"/>
    </row>
    <row r="44" spans="1:8" ht="33">
      <c r="A44" s="850"/>
      <c r="B44" s="795"/>
      <c r="C44" s="753" t="s">
        <v>10</v>
      </c>
      <c r="D44" s="44">
        <v>6858301</v>
      </c>
      <c r="E44" s="44">
        <v>4114275</v>
      </c>
      <c r="F44" s="35">
        <f t="shared" si="8"/>
        <v>-2744026</v>
      </c>
      <c r="G44" s="454">
        <f t="shared" si="7"/>
        <v>-0.40010288262355354</v>
      </c>
      <c r="H44" s="1032"/>
    </row>
    <row r="45" spans="1:8">
      <c r="A45" s="851"/>
      <c r="B45" s="827" t="s">
        <v>318</v>
      </c>
      <c r="C45" s="827"/>
      <c r="D45" s="469">
        <f>SUM(D41:D44)</f>
        <v>24258301</v>
      </c>
      <c r="E45" s="469">
        <f t="shared" ref="E45" si="9">SUM(E41:E44)</f>
        <v>21514275</v>
      </c>
      <c r="F45" s="546">
        <f t="shared" si="8"/>
        <v>-2744026</v>
      </c>
      <c r="G45" s="608">
        <f t="shared" si="7"/>
        <v>-0.11311699034487205</v>
      </c>
      <c r="H45" s="80"/>
    </row>
    <row r="46" spans="1:8" ht="66">
      <c r="A46" s="814" t="s">
        <v>158</v>
      </c>
      <c r="B46" s="794" t="s">
        <v>159</v>
      </c>
      <c r="C46" s="752" t="s">
        <v>160</v>
      </c>
      <c r="D46" s="65">
        <v>12000000</v>
      </c>
      <c r="E46" s="65">
        <v>12000000</v>
      </c>
      <c r="F46" s="35">
        <f t="shared" si="8"/>
        <v>0</v>
      </c>
      <c r="G46" s="454">
        <f t="shared" si="7"/>
        <v>0</v>
      </c>
      <c r="H46" s="1033"/>
    </row>
    <row r="47" spans="1:8" ht="49.5">
      <c r="A47" s="815"/>
      <c r="B47" s="795"/>
      <c r="C47" s="753" t="s">
        <v>161</v>
      </c>
      <c r="D47" s="65">
        <v>12000000</v>
      </c>
      <c r="E47" s="65">
        <v>12000000</v>
      </c>
      <c r="F47" s="35">
        <f t="shared" si="8"/>
        <v>0</v>
      </c>
      <c r="G47" s="454">
        <f t="shared" si="7"/>
        <v>0</v>
      </c>
      <c r="H47" s="1032"/>
    </row>
    <row r="48" spans="1:8">
      <c r="A48" s="852"/>
      <c r="B48" s="827" t="s">
        <v>318</v>
      </c>
      <c r="C48" s="827"/>
      <c r="D48" s="469">
        <f>SUM(D46:D47)</f>
        <v>24000000</v>
      </c>
      <c r="E48" s="469">
        <f t="shared" ref="E48" si="10">SUM(E46:E47)</f>
        <v>24000000</v>
      </c>
      <c r="F48" s="546">
        <f t="shared" si="8"/>
        <v>0</v>
      </c>
      <c r="G48" s="608">
        <f t="shared" si="7"/>
        <v>0</v>
      </c>
      <c r="H48" s="140"/>
    </row>
    <row r="49" spans="1:8" ht="17.25">
      <c r="A49" s="832" t="s">
        <v>369</v>
      </c>
      <c r="B49" s="833"/>
      <c r="C49" s="834"/>
      <c r="D49" s="655">
        <f>SUM(D13,D22,D27,D30,D33,D37,D40,D45,D48)</f>
        <v>1741700000</v>
      </c>
      <c r="E49" s="655">
        <f t="shared" ref="E49" si="11">SUM(E13,E22,E27,E30,E33,E37,E40,E45,E48)</f>
        <v>1877000000</v>
      </c>
      <c r="F49" s="547">
        <f t="shared" si="8"/>
        <v>135300000</v>
      </c>
      <c r="G49" s="615">
        <f t="shared" si="7"/>
        <v>7.7682723775621521E-2</v>
      </c>
      <c r="H49" s="77"/>
    </row>
    <row r="50" spans="1:8" ht="17.25">
      <c r="A50" s="1028" t="s">
        <v>352</v>
      </c>
      <c r="B50" s="1029"/>
      <c r="C50" s="1029"/>
      <c r="D50" s="1029"/>
      <c r="E50" s="1029"/>
      <c r="F50" s="1029"/>
      <c r="G50" s="1029"/>
      <c r="H50" s="1030"/>
    </row>
    <row r="51" spans="1:8" ht="51.75">
      <c r="A51" s="805" t="s">
        <v>29</v>
      </c>
      <c r="B51" s="806"/>
      <c r="C51" s="806"/>
      <c r="D51" s="785" t="s">
        <v>350</v>
      </c>
      <c r="E51" s="785" t="s">
        <v>269</v>
      </c>
      <c r="F51" s="785" t="s">
        <v>56</v>
      </c>
      <c r="G51" s="787" t="s">
        <v>46</v>
      </c>
      <c r="H51" s="789" t="s">
        <v>57</v>
      </c>
    </row>
    <row r="52" spans="1:8" ht="17.25">
      <c r="A52" s="83" t="s">
        <v>0</v>
      </c>
      <c r="B52" s="141" t="s">
        <v>1</v>
      </c>
      <c r="C52" s="141" t="s">
        <v>2</v>
      </c>
      <c r="D52" s="786"/>
      <c r="E52" s="786"/>
      <c r="F52" s="786"/>
      <c r="G52" s="788"/>
      <c r="H52" s="790"/>
    </row>
    <row r="53" spans="1:8">
      <c r="A53" s="174" t="s">
        <v>166</v>
      </c>
      <c r="B53" s="812" t="s">
        <v>167</v>
      </c>
      <c r="C53" s="486" t="s">
        <v>17</v>
      </c>
      <c r="D53" s="35">
        <v>570208920</v>
      </c>
      <c r="E53" s="43">
        <v>597951720</v>
      </c>
      <c r="F53" s="170">
        <f t="shared" ref="F53:F82" si="12">E53-D53</f>
        <v>27742800</v>
      </c>
      <c r="G53" s="414">
        <f>F53/D53*100%</f>
        <v>4.8653746069072371E-2</v>
      </c>
      <c r="H53" s="1045" t="s">
        <v>364</v>
      </c>
    </row>
    <row r="54" spans="1:8">
      <c r="A54" s="63"/>
      <c r="B54" s="795"/>
      <c r="C54" s="165" t="s">
        <v>32</v>
      </c>
      <c r="D54" s="35">
        <v>165823560</v>
      </c>
      <c r="E54" s="35">
        <v>179147280</v>
      </c>
      <c r="F54" s="35">
        <f t="shared" si="12"/>
        <v>13323720</v>
      </c>
      <c r="G54" s="136">
        <f>F54/D54*100%</f>
        <v>8.0348775529846303E-2</v>
      </c>
      <c r="H54" s="1038" t="s">
        <v>364</v>
      </c>
    </row>
    <row r="55" spans="1:8">
      <c r="A55" s="63"/>
      <c r="B55" s="795"/>
      <c r="C55" s="165" t="s">
        <v>162</v>
      </c>
      <c r="D55" s="35">
        <v>5000000</v>
      </c>
      <c r="E55" s="35">
        <v>5000000</v>
      </c>
      <c r="F55" s="35">
        <f t="shared" si="12"/>
        <v>0</v>
      </c>
      <c r="G55" s="136">
        <f>F55/D55*100%</f>
        <v>0</v>
      </c>
      <c r="H55" s="1048"/>
    </row>
    <row r="56" spans="1:8" ht="49.5">
      <c r="A56" s="63"/>
      <c r="B56" s="795"/>
      <c r="C56" s="165" t="s">
        <v>80</v>
      </c>
      <c r="D56" s="35">
        <v>61336040</v>
      </c>
      <c r="E56" s="35">
        <v>64758250</v>
      </c>
      <c r="F56" s="35">
        <f t="shared" si="12"/>
        <v>3422210</v>
      </c>
      <c r="G56" s="136">
        <f>F56/D56*100%</f>
        <v>5.5794439941019992E-2</v>
      </c>
      <c r="H56" s="1047" t="s">
        <v>364</v>
      </c>
    </row>
    <row r="57" spans="1:8" ht="33">
      <c r="A57" s="63"/>
      <c r="B57" s="795"/>
      <c r="C57" s="165" t="s">
        <v>33</v>
      </c>
      <c r="D57" s="35">
        <v>78166670</v>
      </c>
      <c r="E57" s="35">
        <v>82527940</v>
      </c>
      <c r="F57" s="35">
        <f t="shared" si="12"/>
        <v>4361270</v>
      </c>
      <c r="G57" s="136">
        <f>F57/D57*100%</f>
        <v>5.5794496554605694E-2</v>
      </c>
      <c r="H57" s="1038" t="s">
        <v>364</v>
      </c>
    </row>
    <row r="58" spans="1:8" ht="33">
      <c r="A58" s="63"/>
      <c r="B58" s="795"/>
      <c r="C58" s="165" t="s">
        <v>18</v>
      </c>
      <c r="D58" s="35"/>
      <c r="E58" s="35"/>
      <c r="F58" s="35"/>
      <c r="G58" s="136"/>
      <c r="H58" s="37"/>
    </row>
    <row r="59" spans="1:8">
      <c r="A59" s="63"/>
      <c r="B59" s="813"/>
      <c r="C59" s="488" t="s">
        <v>334</v>
      </c>
      <c r="D59" s="489">
        <f>SUM(D53:D58)</f>
        <v>880535190</v>
      </c>
      <c r="E59" s="489">
        <f t="shared" ref="E59" si="13">SUM(E53:E58)</f>
        <v>929385190</v>
      </c>
      <c r="F59" s="546">
        <f t="shared" si="12"/>
        <v>48850000</v>
      </c>
      <c r="G59" s="490">
        <f t="shared" ref="G59:G66" si="14">F59/D59*100%</f>
        <v>5.54776237846894E-2</v>
      </c>
      <c r="H59" s="42"/>
    </row>
    <row r="60" spans="1:8" ht="33">
      <c r="A60" s="63"/>
      <c r="B60" s="812" t="s">
        <v>86</v>
      </c>
      <c r="C60" s="164" t="s">
        <v>19</v>
      </c>
      <c r="D60" s="35">
        <v>2400000</v>
      </c>
      <c r="E60" s="43">
        <v>2400000</v>
      </c>
      <c r="F60" s="170">
        <f t="shared" si="12"/>
        <v>0</v>
      </c>
      <c r="G60" s="414">
        <f t="shared" si="14"/>
        <v>0</v>
      </c>
      <c r="H60" s="1037"/>
    </row>
    <row r="61" spans="1:8" ht="33">
      <c r="A61" s="63"/>
      <c r="B61" s="795"/>
      <c r="C61" s="236" t="s">
        <v>163</v>
      </c>
      <c r="D61" s="35">
        <v>3000000</v>
      </c>
      <c r="E61" s="35">
        <v>3000000</v>
      </c>
      <c r="F61" s="36">
        <f t="shared" si="12"/>
        <v>0</v>
      </c>
      <c r="G61" s="136">
        <f t="shared" si="14"/>
        <v>0</v>
      </c>
      <c r="H61" s="1038"/>
    </row>
    <row r="62" spans="1:8">
      <c r="A62" s="63"/>
      <c r="B62" s="795"/>
      <c r="C62" s="165" t="s">
        <v>20</v>
      </c>
      <c r="D62" s="35">
        <v>13200000</v>
      </c>
      <c r="E62" s="35">
        <v>15600000</v>
      </c>
      <c r="F62" s="35">
        <f t="shared" si="12"/>
        <v>2400000</v>
      </c>
      <c r="G62" s="136">
        <f t="shared" si="14"/>
        <v>0.18181818181818182</v>
      </c>
      <c r="H62" s="1038" t="s">
        <v>388</v>
      </c>
    </row>
    <row r="63" spans="1:8">
      <c r="A63" s="63"/>
      <c r="B63" s="813"/>
      <c r="C63" s="488" t="s">
        <v>335</v>
      </c>
      <c r="D63" s="489">
        <f>SUM(D60:D62)</f>
        <v>18600000</v>
      </c>
      <c r="E63" s="489">
        <f t="shared" ref="E63" si="15">SUM(E60:E62)</f>
        <v>21000000</v>
      </c>
      <c r="F63" s="546">
        <f t="shared" si="12"/>
        <v>2400000</v>
      </c>
      <c r="G63" s="490">
        <f t="shared" si="14"/>
        <v>0.12903225806451613</v>
      </c>
      <c r="H63" s="41"/>
    </row>
    <row r="64" spans="1:8">
      <c r="A64" s="63"/>
      <c r="B64" s="812" t="s">
        <v>119</v>
      </c>
      <c r="C64" s="486" t="s">
        <v>21</v>
      </c>
      <c r="D64" s="35">
        <v>2400000</v>
      </c>
      <c r="E64" s="35">
        <v>3360000</v>
      </c>
      <c r="F64" s="170">
        <f t="shared" si="12"/>
        <v>960000</v>
      </c>
      <c r="G64" s="414">
        <f t="shared" si="14"/>
        <v>0.4</v>
      </c>
      <c r="H64" s="493"/>
    </row>
    <row r="65" spans="1:8" ht="33">
      <c r="A65" s="63"/>
      <c r="B65" s="795"/>
      <c r="C65" s="165" t="s">
        <v>34</v>
      </c>
      <c r="D65" s="76">
        <v>22460000</v>
      </c>
      <c r="E65" s="76">
        <v>25260000</v>
      </c>
      <c r="F65" s="35">
        <f t="shared" si="12"/>
        <v>2800000</v>
      </c>
      <c r="G65" s="136">
        <f t="shared" si="14"/>
        <v>0.1246660730186999</v>
      </c>
      <c r="H65" s="37"/>
    </row>
    <row r="66" spans="1:8">
      <c r="A66" s="63"/>
      <c r="B66" s="795"/>
      <c r="C66" s="165" t="s">
        <v>23</v>
      </c>
      <c r="D66" s="76">
        <v>132290000</v>
      </c>
      <c r="E66" s="76">
        <v>151690000</v>
      </c>
      <c r="F66" s="35">
        <f t="shared" si="12"/>
        <v>19400000</v>
      </c>
      <c r="G66" s="136">
        <f t="shared" si="14"/>
        <v>0.14664751681910954</v>
      </c>
      <c r="H66" s="37"/>
    </row>
    <row r="67" spans="1:8" ht="33">
      <c r="A67" s="63"/>
      <c r="B67" s="795"/>
      <c r="C67" s="165" t="s">
        <v>24</v>
      </c>
      <c r="D67" s="76"/>
      <c r="E67" s="76"/>
      <c r="F67" s="36">
        <f t="shared" si="12"/>
        <v>0</v>
      </c>
      <c r="G67" s="136"/>
      <c r="H67" s="37"/>
    </row>
    <row r="68" spans="1:8">
      <c r="A68" s="105"/>
      <c r="B68" s="795"/>
      <c r="C68" s="165" t="s">
        <v>35</v>
      </c>
      <c r="D68" s="171">
        <v>2200000</v>
      </c>
      <c r="E68" s="171">
        <v>5400000</v>
      </c>
      <c r="F68" s="138">
        <f t="shared" si="12"/>
        <v>3200000</v>
      </c>
      <c r="G68" s="136">
        <f>F68/D68*100%</f>
        <v>1.4545454545454546</v>
      </c>
      <c r="H68" s="75"/>
    </row>
    <row r="69" spans="1:8">
      <c r="A69" s="105"/>
      <c r="B69" s="795"/>
      <c r="C69" s="758" t="s">
        <v>340</v>
      </c>
      <c r="D69" s="44"/>
      <c r="E69" s="44"/>
      <c r="F69" s="65">
        <f t="shared" si="12"/>
        <v>0</v>
      </c>
      <c r="G69" s="136"/>
      <c r="H69" s="82"/>
    </row>
    <row r="70" spans="1:8" ht="33">
      <c r="A70" s="105"/>
      <c r="B70" s="795"/>
      <c r="C70" s="758" t="s">
        <v>36</v>
      </c>
      <c r="D70" s="44">
        <v>72600000</v>
      </c>
      <c r="E70" s="44">
        <v>61850000</v>
      </c>
      <c r="F70" s="44">
        <f t="shared" si="12"/>
        <v>-10750000</v>
      </c>
      <c r="G70" s="136">
        <f t="shared" ref="G70:G78" si="16">F70/D70*100%</f>
        <v>-0.14807162534435261</v>
      </c>
      <c r="H70" s="82"/>
    </row>
    <row r="71" spans="1:8">
      <c r="A71" s="105"/>
      <c r="B71" s="813"/>
      <c r="C71" s="494" t="s">
        <v>334</v>
      </c>
      <c r="D71" s="529">
        <f>SUM(D64:D70)</f>
        <v>231950000</v>
      </c>
      <c r="E71" s="529">
        <f t="shared" ref="E71" si="17">SUM(E64:E70)</f>
        <v>247560000</v>
      </c>
      <c r="F71" s="546">
        <f t="shared" si="12"/>
        <v>15610000</v>
      </c>
      <c r="G71" s="490">
        <f t="shared" si="16"/>
        <v>6.7298986850614362E-2</v>
      </c>
      <c r="H71" s="41"/>
    </row>
    <row r="72" spans="1:8">
      <c r="A72" s="142" t="s">
        <v>113</v>
      </c>
      <c r="B72" s="855" t="s">
        <v>370</v>
      </c>
      <c r="C72" s="856"/>
      <c r="D72" s="525">
        <f>SUM(D59,D63,D71)</f>
        <v>1131085190</v>
      </c>
      <c r="E72" s="525">
        <f t="shared" ref="E72" si="18">SUM(E59,E63,E71)</f>
        <v>1197945190</v>
      </c>
      <c r="F72" s="546">
        <f t="shared" si="12"/>
        <v>66860000</v>
      </c>
      <c r="G72" s="526">
        <f t="shared" si="16"/>
        <v>5.9111374272348131E-2</v>
      </c>
      <c r="H72" s="41"/>
    </row>
    <row r="73" spans="1:8" ht="33">
      <c r="A73" s="814" t="s">
        <v>168</v>
      </c>
      <c r="B73" s="794" t="s">
        <v>41</v>
      </c>
      <c r="C73" s="757" t="s">
        <v>11</v>
      </c>
      <c r="D73" s="640">
        <v>30000000</v>
      </c>
      <c r="E73" s="640">
        <v>30000000</v>
      </c>
      <c r="F73" s="532">
        <f t="shared" si="12"/>
        <v>0</v>
      </c>
      <c r="G73" s="136">
        <f t="shared" si="16"/>
        <v>0</v>
      </c>
      <c r="H73" s="1038"/>
    </row>
    <row r="74" spans="1:8">
      <c r="A74" s="814"/>
      <c r="B74" s="794"/>
      <c r="C74" s="757" t="s">
        <v>244</v>
      </c>
      <c r="D74" s="65">
        <v>30000000</v>
      </c>
      <c r="E74" s="65">
        <v>30000000</v>
      </c>
      <c r="F74" s="36">
        <f t="shared" si="12"/>
        <v>0</v>
      </c>
      <c r="G74" s="136">
        <f t="shared" si="16"/>
        <v>0</v>
      </c>
      <c r="H74" s="1038"/>
    </row>
    <row r="75" spans="1:8" ht="33">
      <c r="A75" s="815"/>
      <c r="B75" s="795"/>
      <c r="C75" s="758" t="s">
        <v>37</v>
      </c>
      <c r="D75" s="44">
        <v>20782000</v>
      </c>
      <c r="E75" s="44">
        <v>20782000</v>
      </c>
      <c r="F75" s="36">
        <f t="shared" si="12"/>
        <v>0</v>
      </c>
      <c r="G75" s="136">
        <f t="shared" si="16"/>
        <v>0</v>
      </c>
      <c r="H75" s="1038"/>
    </row>
    <row r="76" spans="1:8">
      <c r="A76" s="816"/>
      <c r="B76" s="857" t="s">
        <v>318</v>
      </c>
      <c r="C76" s="858"/>
      <c r="D76" s="518">
        <f>SUM(D73:D75)</f>
        <v>80782000</v>
      </c>
      <c r="E76" s="518">
        <f t="shared" ref="E76" si="19">SUM(E73:E75)</f>
        <v>80782000</v>
      </c>
      <c r="F76" s="470">
        <f t="shared" si="12"/>
        <v>0</v>
      </c>
      <c r="G76" s="521">
        <f t="shared" si="16"/>
        <v>0</v>
      </c>
      <c r="H76" s="42"/>
    </row>
    <row r="77" spans="1:8">
      <c r="A77" s="796" t="s">
        <v>199</v>
      </c>
      <c r="B77" s="799" t="s">
        <v>119</v>
      </c>
      <c r="C77" s="534" t="s">
        <v>120</v>
      </c>
      <c r="D77" s="238">
        <f>112097480+16800000</f>
        <v>128897480</v>
      </c>
      <c r="E77" s="69">
        <f>117161240+16800000</f>
        <v>133961240</v>
      </c>
      <c r="F77" s="69">
        <f t="shared" si="12"/>
        <v>5063760</v>
      </c>
      <c r="G77" s="414">
        <f t="shared" si="16"/>
        <v>3.9285174543365782E-2</v>
      </c>
      <c r="H77" s="1039" t="s">
        <v>390</v>
      </c>
    </row>
    <row r="78" spans="1:8">
      <c r="A78" s="797"/>
      <c r="B78" s="800"/>
      <c r="C78" s="756" t="s">
        <v>121</v>
      </c>
      <c r="D78" s="238">
        <v>46000000</v>
      </c>
      <c r="E78" s="238">
        <v>46000000</v>
      </c>
      <c r="F78" s="65">
        <f t="shared" si="12"/>
        <v>0</v>
      </c>
      <c r="G78" s="136">
        <f t="shared" si="16"/>
        <v>0</v>
      </c>
      <c r="H78" s="1040"/>
    </row>
    <row r="79" spans="1:8">
      <c r="A79" s="797"/>
      <c r="B79" s="800"/>
      <c r="C79" s="756" t="s">
        <v>172</v>
      </c>
      <c r="D79" s="238"/>
      <c r="E79" s="238"/>
      <c r="F79" s="65"/>
      <c r="G79" s="136"/>
      <c r="H79" s="1040"/>
    </row>
    <row r="80" spans="1:8">
      <c r="A80" s="797"/>
      <c r="B80" s="800"/>
      <c r="C80" s="244" t="s">
        <v>122</v>
      </c>
      <c r="D80" s="238">
        <v>16000000</v>
      </c>
      <c r="E80" s="238">
        <v>19000000</v>
      </c>
      <c r="F80" s="65">
        <f t="shared" si="12"/>
        <v>3000000</v>
      </c>
      <c r="G80" s="136">
        <f>F80/D80*100%</f>
        <v>0.1875</v>
      </c>
      <c r="H80" s="1041" t="s">
        <v>391</v>
      </c>
    </row>
    <row r="81" spans="1:8">
      <c r="A81" s="797"/>
      <c r="B81" s="800"/>
      <c r="C81" s="244" t="s">
        <v>173</v>
      </c>
      <c r="D81" s="44">
        <v>20880000</v>
      </c>
      <c r="E81" s="44">
        <v>21170000</v>
      </c>
      <c r="F81" s="44">
        <f t="shared" si="12"/>
        <v>290000</v>
      </c>
      <c r="G81" s="136">
        <f>F81/D81*100%</f>
        <v>1.3888888888888888E-2</v>
      </c>
      <c r="H81" s="1041" t="s">
        <v>392</v>
      </c>
    </row>
    <row r="82" spans="1:8">
      <c r="A82" s="797"/>
      <c r="B82" s="801"/>
      <c r="C82" s="535" t="s">
        <v>335</v>
      </c>
      <c r="D82" s="469">
        <f>SUM(D77:D81)</f>
        <v>211777480</v>
      </c>
      <c r="E82" s="469">
        <f t="shared" ref="E82" si="20">SUM(E77:E81)</f>
        <v>220131240</v>
      </c>
      <c r="F82" s="645">
        <f t="shared" si="12"/>
        <v>8353760</v>
      </c>
      <c r="G82" s="490">
        <f>F82/D82*100%</f>
        <v>3.9445931644856665E-2</v>
      </c>
      <c r="H82" s="80"/>
    </row>
    <row r="83" spans="1:8" ht="33">
      <c r="A83" s="797"/>
      <c r="B83" s="803" t="s">
        <v>174</v>
      </c>
      <c r="C83" s="757" t="s">
        <v>149</v>
      </c>
      <c r="D83" s="238"/>
      <c r="E83" s="238"/>
      <c r="F83" s="68"/>
      <c r="G83" s="136"/>
      <c r="H83" s="254"/>
    </row>
    <row r="84" spans="1:8" ht="33">
      <c r="A84" s="797"/>
      <c r="B84" s="803"/>
      <c r="C84" s="758" t="s">
        <v>169</v>
      </c>
      <c r="D84" s="44"/>
      <c r="E84" s="44"/>
      <c r="F84" s="65"/>
      <c r="G84" s="136"/>
      <c r="H84" s="82"/>
    </row>
    <row r="85" spans="1:8" ht="33">
      <c r="A85" s="797"/>
      <c r="B85" s="803"/>
      <c r="C85" s="758" t="s">
        <v>170</v>
      </c>
      <c r="D85" s="44"/>
      <c r="E85" s="44"/>
      <c r="F85" s="65"/>
      <c r="G85" s="136"/>
      <c r="H85" s="82"/>
    </row>
    <row r="86" spans="1:8" ht="33">
      <c r="A86" s="797"/>
      <c r="B86" s="803"/>
      <c r="C86" s="758" t="s">
        <v>128</v>
      </c>
      <c r="D86" s="44"/>
      <c r="E86" s="44"/>
      <c r="F86" s="65"/>
      <c r="G86" s="136"/>
      <c r="H86" s="82"/>
    </row>
    <row r="87" spans="1:8" ht="49.5">
      <c r="A87" s="797"/>
      <c r="B87" s="803"/>
      <c r="C87" s="758" t="s">
        <v>125</v>
      </c>
      <c r="D87" s="44"/>
      <c r="E87" s="44"/>
      <c r="F87" s="65"/>
      <c r="G87" s="136"/>
      <c r="H87" s="82"/>
    </row>
    <row r="88" spans="1:8" ht="49.5">
      <c r="A88" s="797"/>
      <c r="B88" s="803"/>
      <c r="C88" s="758" t="s">
        <v>129</v>
      </c>
      <c r="D88" s="44"/>
      <c r="E88" s="44"/>
      <c r="F88" s="65"/>
      <c r="G88" s="136"/>
      <c r="H88" s="82"/>
    </row>
    <row r="89" spans="1:8" ht="49.5">
      <c r="A89" s="797"/>
      <c r="B89" s="803"/>
      <c r="C89" s="758" t="s">
        <v>126</v>
      </c>
      <c r="D89" s="44"/>
      <c r="E89" s="44"/>
      <c r="F89" s="65"/>
      <c r="G89" s="136"/>
      <c r="H89" s="82"/>
    </row>
    <row r="90" spans="1:8" ht="49.5">
      <c r="A90" s="797"/>
      <c r="B90" s="803"/>
      <c r="C90" s="758" t="s">
        <v>127</v>
      </c>
      <c r="D90" s="44"/>
      <c r="E90" s="44"/>
      <c r="F90" s="65"/>
      <c r="G90" s="136"/>
      <c r="H90" s="82"/>
    </row>
    <row r="91" spans="1:8" ht="33">
      <c r="A91" s="797"/>
      <c r="B91" s="803"/>
      <c r="C91" s="758" t="s">
        <v>124</v>
      </c>
      <c r="D91" s="44"/>
      <c r="E91" s="44"/>
      <c r="F91" s="65"/>
      <c r="G91" s="136"/>
      <c r="H91" s="82"/>
    </row>
    <row r="92" spans="1:8" ht="33">
      <c r="A92" s="797"/>
      <c r="B92" s="803"/>
      <c r="C92" s="758" t="s">
        <v>123</v>
      </c>
      <c r="D92" s="44"/>
      <c r="E92" s="44"/>
      <c r="F92" s="65"/>
      <c r="G92" s="136"/>
      <c r="H92" s="82"/>
    </row>
    <row r="93" spans="1:8" ht="33">
      <c r="A93" s="797"/>
      <c r="B93" s="803"/>
      <c r="C93" s="758" t="s">
        <v>171</v>
      </c>
      <c r="D93" s="537">
        <v>32320000</v>
      </c>
      <c r="E93" s="537">
        <v>40960000</v>
      </c>
      <c r="F93" s="44">
        <f t="shared" ref="F93:F119" si="21">E93-D93</f>
        <v>8640000</v>
      </c>
      <c r="G93" s="136">
        <f t="shared" ref="G93:G100" si="22">F93/D93*100%</f>
        <v>0.26732673267326734</v>
      </c>
      <c r="H93" s="1041" t="s">
        <v>393</v>
      </c>
    </row>
    <row r="94" spans="1:8" ht="33">
      <c r="A94" s="797"/>
      <c r="B94" s="803"/>
      <c r="C94" s="758" t="s">
        <v>188</v>
      </c>
      <c r="D94" s="537">
        <v>1000000</v>
      </c>
      <c r="E94" s="537">
        <v>1000000</v>
      </c>
      <c r="F94" s="65">
        <f t="shared" si="21"/>
        <v>0</v>
      </c>
      <c r="G94" s="136">
        <f t="shared" si="22"/>
        <v>0</v>
      </c>
      <c r="H94" s="1041"/>
    </row>
    <row r="95" spans="1:8" ht="33">
      <c r="A95" s="797"/>
      <c r="B95" s="803"/>
      <c r="C95" s="758" t="s">
        <v>189</v>
      </c>
      <c r="D95" s="537">
        <v>6000000</v>
      </c>
      <c r="E95" s="537">
        <v>11000000</v>
      </c>
      <c r="F95" s="65">
        <f t="shared" si="21"/>
        <v>5000000</v>
      </c>
      <c r="G95" s="136">
        <f t="shared" si="22"/>
        <v>0.83333333333333337</v>
      </c>
      <c r="H95" s="1041" t="s">
        <v>377</v>
      </c>
    </row>
    <row r="96" spans="1:8" ht="49.5">
      <c r="A96" s="797"/>
      <c r="B96" s="803"/>
      <c r="C96" s="758" t="s">
        <v>190</v>
      </c>
      <c r="D96" s="537">
        <v>2200000</v>
      </c>
      <c r="E96" s="537">
        <v>2200000</v>
      </c>
      <c r="F96" s="65">
        <f t="shared" si="21"/>
        <v>0</v>
      </c>
      <c r="G96" s="136">
        <f t="shared" si="22"/>
        <v>0</v>
      </c>
      <c r="H96" s="1041"/>
    </row>
    <row r="97" spans="1:8" ht="33">
      <c r="A97" s="797"/>
      <c r="B97" s="803"/>
      <c r="C97" s="758" t="s">
        <v>191</v>
      </c>
      <c r="D97" s="537">
        <v>18360000</v>
      </c>
      <c r="E97" s="537">
        <v>18360000</v>
      </c>
      <c r="F97" s="65">
        <f t="shared" si="21"/>
        <v>0</v>
      </c>
      <c r="G97" s="136">
        <f t="shared" si="22"/>
        <v>0</v>
      </c>
      <c r="H97" s="1041"/>
    </row>
    <row r="98" spans="1:8" ht="33">
      <c r="A98" s="797"/>
      <c r="B98" s="803"/>
      <c r="C98" s="758" t="s">
        <v>192</v>
      </c>
      <c r="D98" s="537"/>
      <c r="E98" s="537"/>
      <c r="F98" s="44"/>
      <c r="G98" s="136"/>
      <c r="H98" s="1041"/>
    </row>
    <row r="99" spans="1:8" ht="33">
      <c r="A99" s="797"/>
      <c r="B99" s="803"/>
      <c r="C99" s="758" t="s">
        <v>193</v>
      </c>
      <c r="D99" s="537"/>
      <c r="E99" s="537"/>
      <c r="F99" s="44"/>
      <c r="G99" s="136"/>
      <c r="H99" s="1041"/>
    </row>
    <row r="100" spans="1:8" ht="33">
      <c r="A100" s="797"/>
      <c r="B100" s="803"/>
      <c r="C100" s="758" t="s">
        <v>194</v>
      </c>
      <c r="D100" s="537">
        <v>9800000</v>
      </c>
      <c r="E100" s="537">
        <v>9800000</v>
      </c>
      <c r="F100" s="65">
        <f t="shared" si="21"/>
        <v>0</v>
      </c>
      <c r="G100" s="136">
        <f t="shared" si="22"/>
        <v>0</v>
      </c>
      <c r="H100" s="1041"/>
    </row>
    <row r="101" spans="1:8" ht="33">
      <c r="A101" s="797"/>
      <c r="B101" s="803"/>
      <c r="C101" s="758" t="s">
        <v>183</v>
      </c>
      <c r="D101" s="44"/>
      <c r="E101" s="44"/>
      <c r="F101" s="65">
        <f t="shared" si="21"/>
        <v>0</v>
      </c>
      <c r="G101" s="136"/>
      <c r="H101" s="82"/>
    </row>
    <row r="102" spans="1:8" ht="49.5">
      <c r="A102" s="797"/>
      <c r="B102" s="803"/>
      <c r="C102" s="758" t="s">
        <v>184</v>
      </c>
      <c r="D102" s="44"/>
      <c r="E102" s="44"/>
      <c r="F102" s="65">
        <f t="shared" si="21"/>
        <v>0</v>
      </c>
      <c r="G102" s="136"/>
      <c r="H102" s="82"/>
    </row>
    <row r="103" spans="1:8" ht="33">
      <c r="A103" s="797"/>
      <c r="B103" s="803"/>
      <c r="C103" s="758" t="s">
        <v>185</v>
      </c>
      <c r="D103" s="44"/>
      <c r="E103" s="44"/>
      <c r="F103" s="65">
        <f t="shared" si="21"/>
        <v>0</v>
      </c>
      <c r="G103" s="136"/>
      <c r="H103" s="82"/>
    </row>
    <row r="104" spans="1:8" ht="33">
      <c r="A104" s="797"/>
      <c r="B104" s="803"/>
      <c r="C104" s="758" t="s">
        <v>186</v>
      </c>
      <c r="D104" s="44"/>
      <c r="E104" s="44"/>
      <c r="F104" s="65">
        <f t="shared" si="21"/>
        <v>0</v>
      </c>
      <c r="G104" s="136"/>
      <c r="H104" s="82"/>
    </row>
    <row r="105" spans="1:8">
      <c r="A105" s="797"/>
      <c r="B105" s="794"/>
      <c r="C105" s="435" t="s">
        <v>334</v>
      </c>
      <c r="D105" s="469">
        <f>SUM(D83:D104)</f>
        <v>69680000</v>
      </c>
      <c r="E105" s="469">
        <f>SUM(E83:E104)</f>
        <v>83320000</v>
      </c>
      <c r="F105" s="645">
        <f t="shared" si="21"/>
        <v>13640000</v>
      </c>
      <c r="G105" s="490">
        <f>F105/D105*100%</f>
        <v>0.19575200918484501</v>
      </c>
      <c r="H105" s="294"/>
    </row>
    <row r="106" spans="1:8">
      <c r="A106" s="798"/>
      <c r="B106" s="827" t="s">
        <v>318</v>
      </c>
      <c r="C106" s="870"/>
      <c r="D106" s="566">
        <f>SUM(D82,D105)</f>
        <v>281457480</v>
      </c>
      <c r="E106" s="566">
        <f>SUM(E82,E105)</f>
        <v>303451240</v>
      </c>
      <c r="F106" s="546">
        <f t="shared" si="21"/>
        <v>21993760</v>
      </c>
      <c r="G106" s="490">
        <f>F106/D106*100%</f>
        <v>7.8142389393950379E-2</v>
      </c>
      <c r="H106" s="522"/>
    </row>
    <row r="107" spans="1:8">
      <c r="A107" s="797" t="s">
        <v>5</v>
      </c>
      <c r="B107" s="755" t="s">
        <v>197</v>
      </c>
      <c r="C107" s="236" t="s">
        <v>8</v>
      </c>
      <c r="D107" s="70">
        <v>1000000</v>
      </c>
      <c r="E107" s="70">
        <v>500000</v>
      </c>
      <c r="F107" s="35">
        <f t="shared" si="21"/>
        <v>-500000</v>
      </c>
      <c r="G107" s="136">
        <f>F107/D107*100%</f>
        <v>-0.5</v>
      </c>
      <c r="H107" s="37"/>
    </row>
    <row r="108" spans="1:8">
      <c r="A108" s="798"/>
      <c r="B108" s="829" t="s">
        <v>318</v>
      </c>
      <c r="C108" s="830"/>
      <c r="D108" s="518">
        <f>D107</f>
        <v>1000000</v>
      </c>
      <c r="E108" s="518">
        <f t="shared" ref="E108" si="23">E107</f>
        <v>500000</v>
      </c>
      <c r="F108" s="546">
        <f t="shared" si="21"/>
        <v>-500000</v>
      </c>
      <c r="G108" s="526">
        <f>F108/D108*100%</f>
        <v>-0.5</v>
      </c>
      <c r="H108" s="42"/>
    </row>
    <row r="109" spans="1:8" ht="33">
      <c r="A109" s="793" t="s">
        <v>208</v>
      </c>
      <c r="B109" s="794" t="s">
        <v>198</v>
      </c>
      <c r="C109" s="757" t="s">
        <v>60</v>
      </c>
      <c r="D109" s="68">
        <v>1261957</v>
      </c>
      <c r="E109" s="1049">
        <v>109085</v>
      </c>
      <c r="F109" s="35">
        <f t="shared" si="21"/>
        <v>-1152872</v>
      </c>
      <c r="G109" s="136">
        <f>F109/D109*100%</f>
        <v>-0.91355886135581477</v>
      </c>
      <c r="H109" s="1038" t="s">
        <v>379</v>
      </c>
    </row>
    <row r="110" spans="1:8">
      <c r="A110" s="793"/>
      <c r="B110" s="795"/>
      <c r="C110" s="758" t="s">
        <v>38</v>
      </c>
      <c r="D110" s="1042"/>
      <c r="E110" s="76"/>
      <c r="F110" s="36">
        <f t="shared" si="21"/>
        <v>0</v>
      </c>
      <c r="G110" s="136"/>
      <c r="H110" s="37"/>
    </row>
    <row r="111" spans="1:8">
      <c r="A111" s="854"/>
      <c r="B111" s="855" t="s">
        <v>370</v>
      </c>
      <c r="C111" s="856"/>
      <c r="D111" s="525">
        <f>SUM(D109:D110)</f>
        <v>1261957</v>
      </c>
      <c r="E111" s="525">
        <f t="shared" ref="E111" si="24">SUM(E109:E110)</f>
        <v>109085</v>
      </c>
      <c r="F111" s="663">
        <f t="shared" si="21"/>
        <v>-1152872</v>
      </c>
      <c r="G111" s="580">
        <f>F111/D111*100%</f>
        <v>-0.91355886135581477</v>
      </c>
      <c r="H111" s="42"/>
    </row>
    <row r="112" spans="1:8" ht="54">
      <c r="A112" s="807" t="s">
        <v>158</v>
      </c>
      <c r="B112" s="810" t="s">
        <v>259</v>
      </c>
      <c r="C112" s="164" t="s">
        <v>160</v>
      </c>
      <c r="D112" s="67">
        <v>12000000</v>
      </c>
      <c r="E112" s="67">
        <v>12000000</v>
      </c>
      <c r="F112" s="43">
        <f t="shared" si="21"/>
        <v>0</v>
      </c>
      <c r="G112" s="624">
        <f t="shared" ref="G112:G119" si="25">IF(ISERR(F112/D112),0,F112/D112)</f>
        <v>0</v>
      </c>
      <c r="H112" s="1043" t="s">
        <v>362</v>
      </c>
    </row>
    <row r="113" spans="1:8" ht="49.5">
      <c r="A113" s="808"/>
      <c r="B113" s="811"/>
      <c r="C113" s="758" t="s">
        <v>161</v>
      </c>
      <c r="D113" s="76">
        <v>12000000</v>
      </c>
      <c r="E113" s="76">
        <v>12000000</v>
      </c>
      <c r="F113" s="35">
        <f t="shared" si="21"/>
        <v>0</v>
      </c>
      <c r="G113" s="451">
        <f t="shared" si="25"/>
        <v>0</v>
      </c>
      <c r="H113" s="1044" t="s">
        <v>362</v>
      </c>
    </row>
    <row r="114" spans="1:8">
      <c r="A114" s="809"/>
      <c r="B114" s="855" t="s">
        <v>318</v>
      </c>
      <c r="C114" s="856"/>
      <c r="D114" s="525">
        <f>SUM(D112:D113)</f>
        <v>24000000</v>
      </c>
      <c r="E114" s="525">
        <f t="shared" ref="E114" si="26">SUM(E112:E113)</f>
        <v>24000000</v>
      </c>
      <c r="F114" s="546">
        <f t="shared" si="21"/>
        <v>0</v>
      </c>
      <c r="G114" s="632">
        <f t="shared" si="25"/>
        <v>0</v>
      </c>
      <c r="H114" s="42"/>
    </row>
    <row r="115" spans="1:8" ht="54">
      <c r="A115" s="808" t="s">
        <v>260</v>
      </c>
      <c r="B115" s="913" t="s">
        <v>259</v>
      </c>
      <c r="C115" s="757" t="s">
        <v>261</v>
      </c>
      <c r="D115" s="67">
        <v>117755580</v>
      </c>
      <c r="E115" s="67">
        <v>141808075</v>
      </c>
      <c r="F115" s="36">
        <f t="shared" si="21"/>
        <v>24052495</v>
      </c>
      <c r="G115" s="182">
        <f t="shared" si="25"/>
        <v>0.20425779398309618</v>
      </c>
      <c r="H115" s="1045" t="s">
        <v>380</v>
      </c>
    </row>
    <row r="116" spans="1:8" ht="49.5">
      <c r="A116" s="808"/>
      <c r="B116" s="811"/>
      <c r="C116" s="758" t="s">
        <v>262</v>
      </c>
      <c r="D116" s="76">
        <v>104357793</v>
      </c>
      <c r="E116" s="76">
        <v>128404410</v>
      </c>
      <c r="F116" s="420">
        <f t="shared" si="21"/>
        <v>24046617</v>
      </c>
      <c r="G116" s="633">
        <f t="shared" si="25"/>
        <v>0.23042473694321994</v>
      </c>
      <c r="H116" s="1044" t="s">
        <v>381</v>
      </c>
    </row>
    <row r="117" spans="1:8">
      <c r="A117" s="809"/>
      <c r="B117" s="855" t="s">
        <v>319</v>
      </c>
      <c r="C117" s="856"/>
      <c r="D117" s="525">
        <f>SUM(D115:D116)</f>
        <v>222113373</v>
      </c>
      <c r="E117" s="525">
        <f t="shared" ref="E117" si="27">SUM(E115:E116)</f>
        <v>270212485</v>
      </c>
      <c r="F117" s="470">
        <f t="shared" si="21"/>
        <v>48099112</v>
      </c>
      <c r="G117" s="526">
        <f t="shared" si="25"/>
        <v>0.21655207586262715</v>
      </c>
      <c r="H117" s="42"/>
    </row>
    <row r="118" spans="1:8" ht="33">
      <c r="A118" s="167" t="s">
        <v>42</v>
      </c>
      <c r="B118" s="168" t="s">
        <v>42</v>
      </c>
      <c r="C118" s="237" t="s">
        <v>63</v>
      </c>
      <c r="D118" s="230"/>
      <c r="E118" s="232"/>
      <c r="F118" s="138">
        <f t="shared" si="21"/>
        <v>0</v>
      </c>
      <c r="G118" s="634">
        <f t="shared" si="25"/>
        <v>0</v>
      </c>
      <c r="H118" s="143"/>
    </row>
    <row r="119" spans="1:8" ht="17.25">
      <c r="A119" s="832" t="s">
        <v>320</v>
      </c>
      <c r="B119" s="833"/>
      <c r="C119" s="834"/>
      <c r="D119" s="295">
        <f>SUM(D72,D76,D106,D108,D111,D118,D117,D114)</f>
        <v>1741700000</v>
      </c>
      <c r="E119" s="295">
        <f t="shared" ref="E119" si="28">SUM(E72,E76,E106,E108,E111,E118,E117,E114)</f>
        <v>1877000000</v>
      </c>
      <c r="F119" s="547">
        <f t="shared" si="21"/>
        <v>135300000</v>
      </c>
      <c r="G119" s="635">
        <f t="shared" si="25"/>
        <v>7.7682723775621521E-2</v>
      </c>
      <c r="H119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opLeftCell="A84" zoomScale="55" zoomScaleNormal="55" workbookViewId="0">
      <selection sqref="A1:H120"/>
    </sheetView>
  </sheetViews>
  <sheetFormatPr defaultRowHeight="16.5"/>
  <cols>
    <col min="1" max="1" width="12.5" customWidth="1"/>
    <col min="2" max="2" width="17.125" customWidth="1"/>
    <col min="3" max="4" width="17.25" customWidth="1"/>
    <col min="5" max="5" width="17.375" customWidth="1"/>
    <col min="6" max="6" width="16.75" customWidth="1"/>
    <col min="7" max="7" width="10.125" customWidth="1"/>
    <col min="8" max="8" width="42.125" customWidth="1"/>
  </cols>
  <sheetData>
    <row r="1" spans="1:8">
      <c r="A1" s="1143"/>
      <c r="B1" s="1143"/>
      <c r="C1" s="1143"/>
      <c r="D1" s="1143"/>
      <c r="E1" s="1143"/>
      <c r="F1" s="1143"/>
      <c r="G1" s="1143"/>
      <c r="H1" s="1143"/>
    </row>
    <row r="2" spans="1:8" ht="37.15" customHeight="1">
      <c r="A2" s="1294" t="s">
        <v>294</v>
      </c>
      <c r="B2" s="1294"/>
      <c r="C2" s="1294"/>
      <c r="D2" s="1294"/>
      <c r="E2" s="1294"/>
      <c r="F2" s="1294"/>
      <c r="G2" s="1294"/>
      <c r="H2" s="1294"/>
    </row>
    <row r="3" spans="1:8" ht="19.149999999999999" customHeight="1">
      <c r="A3" s="1297" t="s">
        <v>642</v>
      </c>
      <c r="B3" s="1297"/>
      <c r="C3" s="1297"/>
      <c r="D3" s="1297"/>
      <c r="E3" s="1297"/>
      <c r="F3" s="1297"/>
      <c r="G3" s="1297"/>
      <c r="H3" s="1297"/>
    </row>
    <row r="4" spans="1:8" ht="19.149999999999999" customHeight="1">
      <c r="A4" s="1297"/>
      <c r="B4" s="1297"/>
      <c r="C4" s="1297"/>
      <c r="D4" s="1297"/>
      <c r="E4" s="1297"/>
      <c r="F4" s="1297"/>
      <c r="G4" s="1297"/>
      <c r="H4" s="1297"/>
    </row>
    <row r="5" spans="1:8" ht="18" thickBot="1">
      <c r="A5" s="1152" t="s">
        <v>684</v>
      </c>
      <c r="B5" s="1152"/>
      <c r="C5" s="1152"/>
      <c r="D5" s="1152"/>
      <c r="E5" s="1152"/>
      <c r="F5" s="1152"/>
      <c r="G5" s="1152"/>
      <c r="H5" s="1152"/>
    </row>
    <row r="6" spans="1:8" ht="17.25">
      <c r="A6" s="1230" t="s">
        <v>14</v>
      </c>
      <c r="B6" s="1231"/>
      <c r="C6" s="1231"/>
      <c r="D6" s="1232" t="s">
        <v>420</v>
      </c>
      <c r="E6" s="1232" t="s">
        <v>269</v>
      </c>
      <c r="F6" s="1232" t="s">
        <v>56</v>
      </c>
      <c r="G6" s="1239" t="s">
        <v>46</v>
      </c>
      <c r="H6" s="1241" t="s">
        <v>57</v>
      </c>
    </row>
    <row r="7" spans="1:8" ht="18" thickBot="1">
      <c r="A7" s="61" t="s">
        <v>0</v>
      </c>
      <c r="B7" s="62" t="s">
        <v>1</v>
      </c>
      <c r="C7" s="62" t="s">
        <v>2</v>
      </c>
      <c r="D7" s="1233"/>
      <c r="E7" s="1233"/>
      <c r="F7" s="1233"/>
      <c r="G7" s="1240"/>
      <c r="H7" s="1242"/>
    </row>
    <row r="8" spans="1:8" ht="33" customHeight="1">
      <c r="A8" s="1284" t="s">
        <v>581</v>
      </c>
      <c r="B8" s="1163" t="s">
        <v>151</v>
      </c>
      <c r="C8" s="1084" t="s">
        <v>135</v>
      </c>
      <c r="D8" s="250"/>
      <c r="E8" s="250"/>
      <c r="F8" s="257"/>
      <c r="G8" s="454"/>
      <c r="H8" s="289"/>
    </row>
    <row r="9" spans="1:8" ht="17.25">
      <c r="A9" s="1285"/>
      <c r="B9" s="1164"/>
      <c r="C9" s="1083" t="s">
        <v>138</v>
      </c>
      <c r="D9" s="245"/>
      <c r="E9" s="245"/>
      <c r="F9" s="257"/>
      <c r="G9" s="454"/>
      <c r="H9" s="290"/>
    </row>
    <row r="10" spans="1:8" ht="17.25">
      <c r="A10" s="1285"/>
      <c r="B10" s="1164"/>
      <c r="C10" s="1083" t="s">
        <v>139</v>
      </c>
      <c r="D10" s="245"/>
      <c r="E10" s="245"/>
      <c r="F10" s="257"/>
      <c r="G10" s="454"/>
      <c r="H10" s="290"/>
    </row>
    <row r="11" spans="1:8" ht="17.25">
      <c r="A11" s="1285"/>
      <c r="B11" s="1164"/>
      <c r="C11" s="1083" t="s">
        <v>140</v>
      </c>
      <c r="D11" s="245"/>
      <c r="E11" s="245"/>
      <c r="F11" s="257"/>
      <c r="G11" s="454"/>
      <c r="H11" s="290"/>
    </row>
    <row r="12" spans="1:8" ht="17.25">
      <c r="A12" s="1285"/>
      <c r="B12" s="1186"/>
      <c r="C12" s="1083" t="s">
        <v>141</v>
      </c>
      <c r="D12" s="245"/>
      <c r="E12" s="245"/>
      <c r="F12" s="257"/>
      <c r="G12" s="454"/>
      <c r="H12" s="290"/>
    </row>
    <row r="13" spans="1:8" ht="18" thickBot="1">
      <c r="A13" s="1286"/>
      <c r="B13" s="1199" t="s">
        <v>297</v>
      </c>
      <c r="C13" s="1209"/>
      <c r="D13" s="246"/>
      <c r="E13" s="246"/>
      <c r="F13" s="258"/>
      <c r="G13" s="711"/>
      <c r="H13" s="291"/>
    </row>
    <row r="14" spans="1:8" ht="33">
      <c r="A14" s="1157" t="s">
        <v>144</v>
      </c>
      <c r="B14" s="1163" t="s">
        <v>144</v>
      </c>
      <c r="C14" s="1084" t="s">
        <v>130</v>
      </c>
      <c r="D14" s="250"/>
      <c r="E14" s="250"/>
      <c r="F14" s="257"/>
      <c r="G14" s="454"/>
      <c r="H14" s="292"/>
    </row>
    <row r="15" spans="1:8" ht="33">
      <c r="A15" s="1158"/>
      <c r="B15" s="1164"/>
      <c r="C15" s="1083" t="s">
        <v>131</v>
      </c>
      <c r="D15" s="245"/>
      <c r="E15" s="245"/>
      <c r="F15" s="257"/>
      <c r="G15" s="454"/>
      <c r="H15" s="293"/>
    </row>
    <row r="16" spans="1:8" ht="17.25">
      <c r="A16" s="1158"/>
      <c r="B16" s="1164"/>
      <c r="C16" s="1083" t="s">
        <v>132</v>
      </c>
      <c r="D16" s="245"/>
      <c r="E16" s="245"/>
      <c r="F16" s="257"/>
      <c r="G16" s="454"/>
      <c r="H16" s="293"/>
    </row>
    <row r="17" spans="1:8" ht="17.25">
      <c r="A17" s="1158"/>
      <c r="B17" s="1164"/>
      <c r="C17" s="1083" t="s">
        <v>133</v>
      </c>
      <c r="D17" s="245"/>
      <c r="E17" s="245"/>
      <c r="F17" s="257"/>
      <c r="G17" s="454"/>
      <c r="H17" s="293"/>
    </row>
    <row r="18" spans="1:8" ht="17.25">
      <c r="A18" s="1158"/>
      <c r="B18" s="1164"/>
      <c r="C18" s="1084" t="s">
        <v>134</v>
      </c>
      <c r="D18" s="245"/>
      <c r="E18" s="245"/>
      <c r="F18" s="257"/>
      <c r="G18" s="454"/>
      <c r="H18" s="290"/>
    </row>
    <row r="19" spans="1:8" ht="17.25">
      <c r="A19" s="1158"/>
      <c r="B19" s="1164"/>
      <c r="C19" s="758" t="s">
        <v>136</v>
      </c>
      <c r="D19" s="245"/>
      <c r="E19" s="245"/>
      <c r="F19" s="257"/>
      <c r="G19" s="454"/>
      <c r="H19" s="290"/>
    </row>
    <row r="20" spans="1:8" ht="17.25">
      <c r="A20" s="1158"/>
      <c r="B20" s="1164"/>
      <c r="C20" s="758" t="s">
        <v>137</v>
      </c>
      <c r="D20" s="245"/>
      <c r="E20" s="245"/>
      <c r="F20" s="257"/>
      <c r="G20" s="454"/>
      <c r="H20" s="290"/>
    </row>
    <row r="21" spans="1:8">
      <c r="A21" s="1158"/>
      <c r="B21" s="1186"/>
      <c r="C21" s="758" t="s">
        <v>152</v>
      </c>
      <c r="D21" s="64"/>
      <c r="E21" s="35"/>
      <c r="F21" s="36"/>
      <c r="G21" s="454"/>
      <c r="H21" s="37"/>
    </row>
    <row r="22" spans="1:8" ht="17.25" thickBot="1">
      <c r="A22" s="1159"/>
      <c r="B22" s="1199" t="s">
        <v>297</v>
      </c>
      <c r="C22" s="1293"/>
      <c r="D22" s="40"/>
      <c r="E22" s="40"/>
      <c r="F22" s="138"/>
      <c r="G22" s="636"/>
      <c r="H22" s="41"/>
    </row>
    <row r="23" spans="1:8" ht="33">
      <c r="A23" s="1289" t="s">
        <v>476</v>
      </c>
      <c r="B23" s="1163" t="s">
        <v>476</v>
      </c>
      <c r="C23" s="1082" t="s">
        <v>478</v>
      </c>
      <c r="D23" s="69">
        <v>329028000</v>
      </c>
      <c r="E23" s="70">
        <v>345791000</v>
      </c>
      <c r="F23" s="175">
        <f t="shared" ref="F23:F49" si="0">E23-D23</f>
        <v>16763000</v>
      </c>
      <c r="G23" s="178">
        <f>F23/D23*100%</f>
        <v>5.0947031863549604E-2</v>
      </c>
      <c r="H23" s="696" t="s">
        <v>643</v>
      </c>
    </row>
    <row r="24" spans="1:8">
      <c r="A24" s="1290"/>
      <c r="B24" s="1164"/>
      <c r="C24" s="1083" t="s">
        <v>479</v>
      </c>
      <c r="D24" s="44">
        <v>34698000</v>
      </c>
      <c r="E24" s="65">
        <v>34798000</v>
      </c>
      <c r="F24" s="176">
        <f t="shared" si="0"/>
        <v>100000</v>
      </c>
      <c r="G24" s="179">
        <f>F24/D24*100</f>
        <v>0.28820104905181854</v>
      </c>
      <c r="H24" s="1109" t="s">
        <v>677</v>
      </c>
    </row>
    <row r="25" spans="1:8">
      <c r="A25" s="1290"/>
      <c r="B25" s="1164"/>
      <c r="C25" s="1083" t="s">
        <v>30</v>
      </c>
      <c r="D25" s="44"/>
      <c r="E25" s="65"/>
      <c r="F25" s="176"/>
      <c r="G25" s="179"/>
      <c r="H25" s="697"/>
    </row>
    <row r="26" spans="1:8">
      <c r="A26" s="1290"/>
      <c r="B26" s="1186"/>
      <c r="C26" s="1083" t="s">
        <v>480</v>
      </c>
      <c r="D26" s="44"/>
      <c r="E26" s="65"/>
      <c r="F26" s="176"/>
      <c r="G26" s="179"/>
      <c r="H26" s="697"/>
    </row>
    <row r="27" spans="1:8" ht="17.25" thickBot="1">
      <c r="A27" s="1291"/>
      <c r="B27" s="1199" t="s">
        <v>481</v>
      </c>
      <c r="C27" s="1200"/>
      <c r="D27" s="469">
        <f>SUM(D23:D26)</f>
        <v>363726000</v>
      </c>
      <c r="E27" s="469">
        <f t="shared" ref="E27" si="1">SUM(E23:E26)</f>
        <v>380589000</v>
      </c>
      <c r="F27" s="565">
        <f t="shared" si="0"/>
        <v>16863000</v>
      </c>
      <c r="G27" s="576">
        <f>F27/D27*100</f>
        <v>4.6361821810923614</v>
      </c>
      <c r="H27" s="698"/>
    </row>
    <row r="28" spans="1:8">
      <c r="A28" s="1292" t="s">
        <v>482</v>
      </c>
      <c r="B28" s="1169" t="s">
        <v>482</v>
      </c>
      <c r="C28" s="413" t="s">
        <v>6</v>
      </c>
      <c r="D28" s="68">
        <v>0</v>
      </c>
      <c r="E28" s="68">
        <v>1000000</v>
      </c>
      <c r="F28" s="36">
        <f t="shared" si="0"/>
        <v>1000000</v>
      </c>
      <c r="G28" s="454" t="e">
        <f>F28/D28*100</f>
        <v>#DIV/0!</v>
      </c>
      <c r="H28" s="699" t="s">
        <v>644</v>
      </c>
    </row>
    <row r="29" spans="1:8">
      <c r="A29" s="1173"/>
      <c r="B29" s="1170"/>
      <c r="C29" s="163" t="s">
        <v>7</v>
      </c>
      <c r="D29" s="64">
        <v>1000000</v>
      </c>
      <c r="E29" s="36">
        <v>2000000</v>
      </c>
      <c r="F29" s="36">
        <f t="shared" si="0"/>
        <v>1000000</v>
      </c>
      <c r="G29" s="454">
        <f>F29/D29*100%</f>
        <v>1</v>
      </c>
      <c r="H29" s="37"/>
    </row>
    <row r="30" spans="1:8" ht="17.25" thickBot="1">
      <c r="A30" s="1174"/>
      <c r="B30" s="1246" t="s">
        <v>481</v>
      </c>
      <c r="C30" s="1246"/>
      <c r="D30" s="489">
        <f>SUM(D28:D29)</f>
        <v>1000000</v>
      </c>
      <c r="E30" s="542">
        <f t="shared" ref="E30" si="2">SUM(E28:E29)</f>
        <v>3000000</v>
      </c>
      <c r="F30" s="542">
        <f t="shared" si="0"/>
        <v>2000000</v>
      </c>
      <c r="G30" s="639">
        <f>F30/D30*100%</f>
        <v>2</v>
      </c>
      <c r="H30" s="42"/>
    </row>
    <row r="31" spans="1:8">
      <c r="A31" s="1284" t="s">
        <v>484</v>
      </c>
      <c r="B31" s="1163" t="s">
        <v>484</v>
      </c>
      <c r="C31" s="1082" t="s">
        <v>486</v>
      </c>
      <c r="D31" s="70"/>
      <c r="E31" s="68"/>
      <c r="F31" s="68"/>
      <c r="G31" s="454"/>
      <c r="H31" s="78"/>
    </row>
    <row r="32" spans="1:8">
      <c r="A32" s="1285"/>
      <c r="B32" s="1186"/>
      <c r="C32" s="1083" t="s">
        <v>487</v>
      </c>
      <c r="D32" s="65"/>
      <c r="E32" s="65"/>
      <c r="F32" s="65"/>
      <c r="G32" s="454"/>
      <c r="H32" s="82"/>
    </row>
    <row r="33" spans="1:8" ht="17.25" thickBot="1">
      <c r="A33" s="1172"/>
      <c r="B33" s="1246" t="s">
        <v>481</v>
      </c>
      <c r="C33" s="1246"/>
      <c r="D33" s="72"/>
      <c r="E33" s="72"/>
      <c r="F33" s="40"/>
      <c r="G33" s="695"/>
      <c r="H33" s="80"/>
    </row>
    <row r="34" spans="1:8">
      <c r="A34" s="1158" t="s">
        <v>489</v>
      </c>
      <c r="B34" s="1164" t="s">
        <v>489</v>
      </c>
      <c r="C34" s="757" t="s">
        <v>31</v>
      </c>
      <c r="D34" s="68"/>
      <c r="E34" s="68"/>
      <c r="F34" s="70"/>
      <c r="G34" s="454"/>
      <c r="H34" s="254"/>
    </row>
    <row r="35" spans="1:8">
      <c r="A35" s="1158"/>
      <c r="B35" s="1164"/>
      <c r="C35" s="758" t="s">
        <v>490</v>
      </c>
      <c r="D35" s="68"/>
      <c r="E35" s="68"/>
      <c r="F35" s="68"/>
      <c r="G35" s="454"/>
      <c r="H35" s="254"/>
    </row>
    <row r="36" spans="1:8">
      <c r="A36" s="1158"/>
      <c r="B36" s="1186"/>
      <c r="C36" s="758" t="s">
        <v>491</v>
      </c>
      <c r="D36" s="65"/>
      <c r="E36" s="44"/>
      <c r="F36" s="65"/>
      <c r="G36" s="454"/>
      <c r="H36" s="82"/>
    </row>
    <row r="37" spans="1:8" ht="17.25" thickBot="1">
      <c r="A37" s="1159"/>
      <c r="B37" s="1216" t="s">
        <v>481</v>
      </c>
      <c r="C37" s="1217"/>
      <c r="D37" s="255"/>
      <c r="E37" s="255"/>
      <c r="F37" s="173"/>
      <c r="G37" s="636"/>
      <c r="H37" s="42"/>
    </row>
    <row r="38" spans="1:8">
      <c r="A38" s="1157" t="s">
        <v>493</v>
      </c>
      <c r="B38" s="1163" t="s">
        <v>493</v>
      </c>
      <c r="C38" s="164" t="s">
        <v>9</v>
      </c>
      <c r="D38" s="67">
        <v>3249996</v>
      </c>
      <c r="E38" s="43">
        <v>1460194</v>
      </c>
      <c r="F38" s="35">
        <f t="shared" si="0"/>
        <v>-1789802</v>
      </c>
      <c r="G38" s="454">
        <f>F38/D38*100%</f>
        <v>-0.55070898548798219</v>
      </c>
      <c r="H38" s="700"/>
    </row>
    <row r="39" spans="1:8" ht="33">
      <c r="A39" s="1158"/>
      <c r="B39" s="1186"/>
      <c r="C39" s="758" t="s">
        <v>495</v>
      </c>
      <c r="D39" s="74">
        <v>23658646</v>
      </c>
      <c r="E39" s="138">
        <v>0</v>
      </c>
      <c r="F39" s="35">
        <f t="shared" si="0"/>
        <v>-23658646</v>
      </c>
      <c r="G39" s="454">
        <f>F39/D39*100%</f>
        <v>-1</v>
      </c>
      <c r="H39" s="701"/>
    </row>
    <row r="40" spans="1:8" ht="17.25" thickBot="1">
      <c r="A40" s="1159"/>
      <c r="B40" s="1167" t="s">
        <v>481</v>
      </c>
      <c r="C40" s="1168"/>
      <c r="D40" s="469">
        <f>SUM(D38:D39)</f>
        <v>26908642</v>
      </c>
      <c r="E40" s="469">
        <f t="shared" ref="E40" si="3">SUM(E38:E39)</f>
        <v>1460194</v>
      </c>
      <c r="F40" s="546">
        <f t="shared" si="0"/>
        <v>-25448448</v>
      </c>
      <c r="G40" s="608">
        <f>F40/D40*100%</f>
        <v>-0.94573512851373176</v>
      </c>
      <c r="H40" s="698"/>
    </row>
    <row r="41" spans="1:8">
      <c r="A41" s="1157" t="s">
        <v>497</v>
      </c>
      <c r="B41" s="1169" t="s">
        <v>497</v>
      </c>
      <c r="C41" s="1082" t="s">
        <v>498</v>
      </c>
      <c r="D41" s="70"/>
      <c r="E41" s="69"/>
      <c r="F41" s="170"/>
      <c r="G41" s="607"/>
      <c r="H41" s="699"/>
    </row>
    <row r="42" spans="1:8">
      <c r="A42" s="1158"/>
      <c r="B42" s="1186"/>
      <c r="C42" s="1084" t="s">
        <v>499</v>
      </c>
      <c r="D42" s="65">
        <v>8298</v>
      </c>
      <c r="E42" s="44">
        <v>10000</v>
      </c>
      <c r="F42" s="36">
        <f t="shared" si="0"/>
        <v>1702</v>
      </c>
      <c r="G42" s="454">
        <f>F42/D42*100%</f>
        <v>0.20510966497951313</v>
      </c>
      <c r="H42" s="464" t="s">
        <v>645</v>
      </c>
    </row>
    <row r="43" spans="1:8">
      <c r="A43" s="1158"/>
      <c r="B43" s="1186"/>
      <c r="C43" s="1083" t="s">
        <v>500</v>
      </c>
      <c r="D43" s="65"/>
      <c r="E43" s="44"/>
      <c r="F43" s="36"/>
      <c r="G43" s="454"/>
      <c r="H43" s="82"/>
    </row>
    <row r="44" spans="1:8">
      <c r="A44" s="1158"/>
      <c r="B44" s="1170"/>
      <c r="C44" s="1083" t="s">
        <v>10</v>
      </c>
      <c r="D44" s="65"/>
      <c r="E44" s="44"/>
      <c r="F44" s="36"/>
      <c r="G44" s="454"/>
      <c r="H44" s="82"/>
    </row>
    <row r="45" spans="1:8" ht="17.25" thickBot="1">
      <c r="A45" s="1159"/>
      <c r="B45" s="1199" t="s">
        <v>481</v>
      </c>
      <c r="C45" s="1209"/>
      <c r="D45" s="469">
        <f>SUM(D42:D44)</f>
        <v>8298</v>
      </c>
      <c r="E45" s="469">
        <f t="shared" ref="E45" si="4">SUM(E42:E44)</f>
        <v>10000</v>
      </c>
      <c r="F45" s="470">
        <f t="shared" si="0"/>
        <v>1702</v>
      </c>
      <c r="G45" s="608">
        <f>F45/D45*100%</f>
        <v>0.20510966497951313</v>
      </c>
      <c r="H45" s="80"/>
    </row>
    <row r="46" spans="1:8">
      <c r="A46" s="1284" t="s">
        <v>501</v>
      </c>
      <c r="B46" s="1170" t="s">
        <v>502</v>
      </c>
      <c r="C46" s="1083" t="s">
        <v>503</v>
      </c>
      <c r="D46" s="68"/>
      <c r="E46" s="238"/>
      <c r="F46" s="36"/>
      <c r="G46" s="454"/>
      <c r="H46" s="254"/>
    </row>
    <row r="47" spans="1:8" ht="33">
      <c r="A47" s="1285"/>
      <c r="B47" s="1170"/>
      <c r="C47" s="1083" t="s">
        <v>504</v>
      </c>
      <c r="D47" s="65"/>
      <c r="E47" s="44"/>
      <c r="F47" s="36"/>
      <c r="G47" s="454"/>
      <c r="H47" s="82"/>
    </row>
    <row r="48" spans="1:8" ht="17.25" thickBot="1">
      <c r="A48" s="1286"/>
      <c r="B48" s="1206" t="s">
        <v>481</v>
      </c>
      <c r="C48" s="1206"/>
      <c r="D48" s="137"/>
      <c r="E48" s="137"/>
      <c r="F48" s="138"/>
      <c r="G48" s="454"/>
      <c r="H48" s="140"/>
    </row>
    <row r="49" spans="1:8" ht="17.25" thickBot="1">
      <c r="A49" s="1287" t="s">
        <v>394</v>
      </c>
      <c r="B49" s="1207"/>
      <c r="C49" s="1208"/>
      <c r="D49" s="295">
        <f>SUM(D22,D27,D30,D37,D40,D45,D48)</f>
        <v>391642940</v>
      </c>
      <c r="E49" s="295">
        <f>SUM(E22,E27,E30,E37,E40,E45,E48)</f>
        <v>385059194</v>
      </c>
      <c r="F49" s="547">
        <f t="shared" si="0"/>
        <v>-6583746</v>
      </c>
      <c r="G49" s="473">
        <f>F49/D49*100%</f>
        <v>-1.6810582618953886E-2</v>
      </c>
      <c r="H49" s="77"/>
    </row>
    <row r="50" spans="1:8" ht="18" thickBot="1">
      <c r="A50" s="1288" t="s">
        <v>683</v>
      </c>
      <c r="B50" s="1288"/>
      <c r="C50" s="1288"/>
      <c r="D50" s="1288"/>
      <c r="E50" s="1288"/>
      <c r="F50" s="1288"/>
      <c r="G50" s="1288"/>
      <c r="H50" s="1288"/>
    </row>
    <row r="51" spans="1:8" ht="17.25">
      <c r="A51" s="1230" t="s">
        <v>14</v>
      </c>
      <c r="B51" s="1231"/>
      <c r="C51" s="1231"/>
      <c r="D51" s="1232" t="s">
        <v>420</v>
      </c>
      <c r="E51" s="1232" t="s">
        <v>269</v>
      </c>
      <c r="F51" s="1232" t="s">
        <v>56</v>
      </c>
      <c r="G51" s="1239" t="s">
        <v>46</v>
      </c>
      <c r="H51" s="1241" t="s">
        <v>57</v>
      </c>
    </row>
    <row r="52" spans="1:8" ht="18" thickBot="1">
      <c r="A52" s="61" t="s">
        <v>0</v>
      </c>
      <c r="B52" s="62" t="s">
        <v>1</v>
      </c>
      <c r="C52" s="62" t="s">
        <v>2</v>
      </c>
      <c r="D52" s="1233"/>
      <c r="E52" s="1233"/>
      <c r="F52" s="1233"/>
      <c r="G52" s="1240"/>
      <c r="H52" s="1242"/>
    </row>
    <row r="53" spans="1:8">
      <c r="A53" s="1181" t="s">
        <v>506</v>
      </c>
      <c r="B53" s="1169" t="s">
        <v>507</v>
      </c>
      <c r="C53" s="661" t="s">
        <v>17</v>
      </c>
      <c r="D53" s="43">
        <v>159888000</v>
      </c>
      <c r="E53" s="43">
        <v>167400000</v>
      </c>
      <c r="F53" s="170">
        <f t="shared" ref="F53:F84" si="5">E53-D53</f>
        <v>7512000</v>
      </c>
      <c r="G53" s="414">
        <f>F53/D53*100%</f>
        <v>4.6982888021615134E-2</v>
      </c>
      <c r="H53" s="1110" t="s">
        <v>648</v>
      </c>
    </row>
    <row r="54" spans="1:8" ht="33">
      <c r="A54" s="1182"/>
      <c r="B54" s="1170"/>
      <c r="C54" s="654" t="s">
        <v>32</v>
      </c>
      <c r="D54" s="35">
        <v>45314230</v>
      </c>
      <c r="E54" s="35">
        <v>45142000</v>
      </c>
      <c r="F54" s="35">
        <f t="shared" si="5"/>
        <v>-172230</v>
      </c>
      <c r="G54" s="136">
        <f>F54/D54*100%</f>
        <v>-3.800792819385875E-3</v>
      </c>
      <c r="H54" s="1110" t="s">
        <v>649</v>
      </c>
    </row>
    <row r="55" spans="1:8">
      <c r="A55" s="1182"/>
      <c r="B55" s="1170"/>
      <c r="C55" s="654" t="s">
        <v>508</v>
      </c>
      <c r="D55" s="36"/>
      <c r="E55" s="548"/>
      <c r="F55" s="36"/>
      <c r="G55" s="136"/>
      <c r="H55" s="1110"/>
    </row>
    <row r="56" spans="1:8" ht="33">
      <c r="A56" s="1182"/>
      <c r="B56" s="1170"/>
      <c r="C56" s="654" t="s">
        <v>509</v>
      </c>
      <c r="D56" s="35">
        <v>15991200</v>
      </c>
      <c r="E56" s="35">
        <v>16584000</v>
      </c>
      <c r="F56" s="36">
        <f t="shared" si="5"/>
        <v>592800</v>
      </c>
      <c r="G56" s="136">
        <f>F56/D56*100%</f>
        <v>3.7070388713792583E-2</v>
      </c>
      <c r="H56" s="1110" t="s">
        <v>646</v>
      </c>
    </row>
    <row r="57" spans="1:8" ht="49.5">
      <c r="A57" s="1182"/>
      <c r="B57" s="1170"/>
      <c r="C57" s="654" t="s">
        <v>33</v>
      </c>
      <c r="D57" s="35">
        <v>20879570</v>
      </c>
      <c r="E57" s="35">
        <v>23024000</v>
      </c>
      <c r="F57" s="36">
        <f t="shared" si="5"/>
        <v>2144430</v>
      </c>
      <c r="G57" s="136">
        <f>F57/D57*100%</f>
        <v>0.10270470129413585</v>
      </c>
      <c r="H57" s="1110" t="s">
        <v>650</v>
      </c>
    </row>
    <row r="58" spans="1:8">
      <c r="A58" s="1182"/>
      <c r="B58" s="1170"/>
      <c r="C58" s="1118" t="s">
        <v>18</v>
      </c>
      <c r="D58" s="76">
        <v>1900000</v>
      </c>
      <c r="E58" s="35">
        <v>2000000</v>
      </c>
      <c r="F58" s="36">
        <f t="shared" si="5"/>
        <v>100000</v>
      </c>
      <c r="G58" s="136">
        <f>F58/D58*100%</f>
        <v>5.2631578947368418E-2</v>
      </c>
      <c r="H58" s="1110" t="s">
        <v>647</v>
      </c>
    </row>
    <row r="59" spans="1:8" ht="17.25" thickBot="1">
      <c r="A59" s="1182"/>
      <c r="B59" s="1171"/>
      <c r="C59" s="1128" t="s">
        <v>682</v>
      </c>
      <c r="D59" s="489">
        <f>SUM(D53:D58)</f>
        <v>243973000</v>
      </c>
      <c r="E59" s="489">
        <f t="shared" ref="E59" si="6">SUM(E53:E58)</f>
        <v>254150000</v>
      </c>
      <c r="F59" s="40">
        <f t="shared" si="5"/>
        <v>10177000</v>
      </c>
      <c r="G59" s="247">
        <f>F59/D59*100%</f>
        <v>4.1713632246191179E-2</v>
      </c>
      <c r="H59" s="704"/>
    </row>
    <row r="60" spans="1:8" ht="33">
      <c r="A60" s="1182"/>
      <c r="B60" s="1169" t="s">
        <v>510</v>
      </c>
      <c r="C60" s="1082" t="s">
        <v>19</v>
      </c>
      <c r="D60" s="491">
        <v>1128000</v>
      </c>
      <c r="E60" s="1127">
        <v>1400000</v>
      </c>
      <c r="F60" s="67">
        <f t="shared" si="5"/>
        <v>272000</v>
      </c>
      <c r="G60" s="414">
        <f>F60/D60*100%</f>
        <v>0.24113475177304963</v>
      </c>
      <c r="H60" s="1110" t="s">
        <v>651</v>
      </c>
    </row>
    <row r="61" spans="1:8">
      <c r="A61" s="1182"/>
      <c r="B61" s="1170"/>
      <c r="C61" s="691" t="s">
        <v>511</v>
      </c>
      <c r="D61" s="548"/>
      <c r="E61" s="548"/>
      <c r="F61" s="36"/>
      <c r="G61" s="136"/>
      <c r="H61" s="37"/>
    </row>
    <row r="62" spans="1:8">
      <c r="A62" s="1182"/>
      <c r="B62" s="1170"/>
      <c r="C62" s="1120" t="s">
        <v>20</v>
      </c>
      <c r="D62" s="548"/>
      <c r="E62" s="548"/>
      <c r="F62" s="36"/>
      <c r="G62" s="136"/>
      <c r="H62" s="37"/>
    </row>
    <row r="63" spans="1:8" ht="17.25" thickBot="1">
      <c r="A63" s="1182"/>
      <c r="B63" s="1171"/>
      <c r="C63" s="1128" t="s">
        <v>682</v>
      </c>
      <c r="D63" s="489">
        <f>SUM(D60:D62)</f>
        <v>1128000</v>
      </c>
      <c r="E63" s="489">
        <f t="shared" ref="E63" si="7">SUM(E60:E62)</f>
        <v>1400000</v>
      </c>
      <c r="F63" s="40">
        <f t="shared" si="5"/>
        <v>272000</v>
      </c>
      <c r="G63" s="247">
        <f t="shared" ref="G63:G68" si="8">F63/D63*100%</f>
        <v>0.24113475177304963</v>
      </c>
      <c r="H63" s="41"/>
    </row>
    <row r="64" spans="1:8">
      <c r="A64" s="1182"/>
      <c r="B64" s="1169" t="s">
        <v>512</v>
      </c>
      <c r="C64" s="527" t="s">
        <v>21</v>
      </c>
      <c r="D64" s="36">
        <v>1850000</v>
      </c>
      <c r="E64" s="35">
        <v>1700000</v>
      </c>
      <c r="F64" s="35">
        <f t="shared" si="5"/>
        <v>-150000</v>
      </c>
      <c r="G64" s="136">
        <f t="shared" si="8"/>
        <v>-8.1081081081081086E-2</v>
      </c>
      <c r="H64" s="703"/>
    </row>
    <row r="65" spans="1:8">
      <c r="A65" s="1182"/>
      <c r="B65" s="1170"/>
      <c r="C65" s="654" t="s">
        <v>34</v>
      </c>
      <c r="D65" s="224">
        <v>13300000</v>
      </c>
      <c r="E65" s="1111">
        <v>13361000</v>
      </c>
      <c r="F65" s="36">
        <f t="shared" si="5"/>
        <v>61000</v>
      </c>
      <c r="G65" s="136">
        <f t="shared" si="8"/>
        <v>4.5864661654135335E-3</v>
      </c>
      <c r="H65" s="703"/>
    </row>
    <row r="66" spans="1:8">
      <c r="A66" s="1182"/>
      <c r="B66" s="1170"/>
      <c r="C66" s="654" t="s">
        <v>23</v>
      </c>
      <c r="D66" s="224">
        <v>8052000</v>
      </c>
      <c r="E66" s="1111">
        <v>7930000</v>
      </c>
      <c r="F66" s="35">
        <f t="shared" si="5"/>
        <v>-122000</v>
      </c>
      <c r="G66" s="136">
        <f t="shared" si="8"/>
        <v>-1.5151515151515152E-2</v>
      </c>
      <c r="H66" s="703"/>
    </row>
    <row r="67" spans="1:8">
      <c r="A67" s="1182"/>
      <c r="B67" s="1170"/>
      <c r="C67" s="654" t="s">
        <v>24</v>
      </c>
      <c r="D67" s="224">
        <v>2650000</v>
      </c>
      <c r="E67" s="1111">
        <v>2300000</v>
      </c>
      <c r="F67" s="35">
        <f t="shared" si="5"/>
        <v>-350000</v>
      </c>
      <c r="G67" s="136">
        <f t="shared" si="8"/>
        <v>-0.13207547169811321</v>
      </c>
      <c r="H67" s="703"/>
    </row>
    <row r="68" spans="1:8">
      <c r="A68" s="1182"/>
      <c r="B68" s="1170"/>
      <c r="C68" s="654" t="s">
        <v>35</v>
      </c>
      <c r="D68" s="225">
        <v>800000</v>
      </c>
      <c r="E68" s="1112">
        <v>800000</v>
      </c>
      <c r="F68" s="138">
        <f t="shared" si="5"/>
        <v>0</v>
      </c>
      <c r="G68" s="136">
        <f t="shared" si="8"/>
        <v>0</v>
      </c>
      <c r="H68" s="701"/>
    </row>
    <row r="69" spans="1:8">
      <c r="A69" s="1182"/>
      <c r="B69" s="1170"/>
      <c r="C69" s="1070" t="s">
        <v>652</v>
      </c>
      <c r="D69" s="537">
        <v>0</v>
      </c>
      <c r="E69" s="537">
        <v>0</v>
      </c>
      <c r="F69" s="65">
        <f t="shared" si="5"/>
        <v>0</v>
      </c>
      <c r="G69" s="136"/>
      <c r="H69" s="697"/>
    </row>
    <row r="70" spans="1:8">
      <c r="A70" s="1182"/>
      <c r="B70" s="1170"/>
      <c r="C70" s="1070" t="s">
        <v>36</v>
      </c>
      <c r="D70" s="537">
        <v>3038000</v>
      </c>
      <c r="E70" s="747">
        <v>3860000</v>
      </c>
      <c r="F70" s="65">
        <f t="shared" si="5"/>
        <v>822000</v>
      </c>
      <c r="G70" s="136">
        <f>F70/D70*100%</f>
        <v>0.2705727452271231</v>
      </c>
      <c r="H70" s="697"/>
    </row>
    <row r="71" spans="1:8" ht="17.25" thickBot="1">
      <c r="A71" s="1182"/>
      <c r="B71" s="1171"/>
      <c r="C71" s="1128" t="s">
        <v>682</v>
      </c>
      <c r="D71" s="649">
        <f>SUM(D64:D70)</f>
        <v>29690000</v>
      </c>
      <c r="E71" s="718">
        <f t="shared" ref="E71" si="9">SUM(E64:E70)</f>
        <v>29951000</v>
      </c>
      <c r="F71" s="564">
        <f t="shared" si="5"/>
        <v>261000</v>
      </c>
      <c r="G71" s="582">
        <f>F71/D71*100%</f>
        <v>8.7908386662175816E-3</v>
      </c>
      <c r="H71" s="1137"/>
    </row>
    <row r="72" spans="1:8" ht="17.25" thickBot="1">
      <c r="A72" s="1183"/>
      <c r="B72" s="1166" t="s">
        <v>481</v>
      </c>
      <c r="C72" s="1166"/>
      <c r="D72" s="524">
        <f>SUM(D59,D63,D71)</f>
        <v>274791000</v>
      </c>
      <c r="E72" s="1138">
        <f t="shared" ref="E72" si="10">SUM(E59,E63,E71)</f>
        <v>285501000</v>
      </c>
      <c r="F72" s="573">
        <f t="shared" si="5"/>
        <v>10710000</v>
      </c>
      <c r="G72" s="574">
        <f>F72/D72*100%</f>
        <v>3.8975075602912759E-2</v>
      </c>
      <c r="H72" s="498"/>
    </row>
    <row r="73" spans="1:8" ht="33">
      <c r="A73" s="1172" t="s">
        <v>513</v>
      </c>
      <c r="B73" s="1186" t="s">
        <v>514</v>
      </c>
      <c r="C73" s="1084" t="s">
        <v>11</v>
      </c>
      <c r="D73" s="69">
        <v>3999200</v>
      </c>
      <c r="E73" s="491">
        <v>5740000</v>
      </c>
      <c r="F73" s="532">
        <f t="shared" si="5"/>
        <v>1740800</v>
      </c>
      <c r="G73" s="706">
        <f>F73/D73*100%</f>
        <v>0.43528705741148227</v>
      </c>
      <c r="H73" s="1110" t="s">
        <v>653</v>
      </c>
    </row>
    <row r="74" spans="1:8">
      <c r="A74" s="1172"/>
      <c r="B74" s="1186"/>
      <c r="C74" s="1084" t="s">
        <v>514</v>
      </c>
      <c r="D74" s="238"/>
      <c r="E74" s="76"/>
      <c r="F74" s="36"/>
      <c r="G74" s="707"/>
      <c r="H74" s="1113"/>
    </row>
    <row r="75" spans="1:8">
      <c r="A75" s="1173"/>
      <c r="B75" s="1170"/>
      <c r="C75" s="1083" t="s">
        <v>37</v>
      </c>
      <c r="D75" s="44">
        <v>9263094</v>
      </c>
      <c r="E75" s="76">
        <v>1812194</v>
      </c>
      <c r="F75" s="35">
        <f t="shared" si="5"/>
        <v>-7450900</v>
      </c>
      <c r="G75" s="707">
        <f t="shared" ref="G75:G82" si="11">F75/D75*100%</f>
        <v>-0.8043640710112625</v>
      </c>
      <c r="H75" s="1114" t="s">
        <v>654</v>
      </c>
    </row>
    <row r="76" spans="1:8" ht="17.25" thickBot="1">
      <c r="A76" s="1174"/>
      <c r="B76" s="1166" t="s">
        <v>481</v>
      </c>
      <c r="C76" s="1166"/>
      <c r="D76" s="469">
        <f>SUM(D73:D75)</f>
        <v>13262294</v>
      </c>
      <c r="E76" s="731">
        <f t="shared" ref="E76" si="12">SUM(E73:E75)</f>
        <v>7552194</v>
      </c>
      <c r="F76" s="546">
        <f t="shared" si="5"/>
        <v>-5710100</v>
      </c>
      <c r="G76" s="521">
        <f t="shared" si="11"/>
        <v>-0.43055145663336974</v>
      </c>
      <c r="H76" s="705"/>
    </row>
    <row r="77" spans="1:8">
      <c r="A77" s="1157" t="s">
        <v>516</v>
      </c>
      <c r="B77" s="1160" t="s">
        <v>512</v>
      </c>
      <c r="C77" s="534" t="s">
        <v>518</v>
      </c>
      <c r="D77" s="69">
        <v>22393000</v>
      </c>
      <c r="E77" s="743">
        <v>34468000</v>
      </c>
      <c r="F77" s="70">
        <f t="shared" si="5"/>
        <v>12075000</v>
      </c>
      <c r="G77" s="414">
        <f t="shared" si="11"/>
        <v>0.53923100969052828</v>
      </c>
      <c r="H77" s="699" t="s">
        <v>655</v>
      </c>
    </row>
    <row r="78" spans="1:8">
      <c r="A78" s="1158"/>
      <c r="B78" s="1161"/>
      <c r="C78" s="859" t="s">
        <v>519</v>
      </c>
      <c r="D78" s="238">
        <v>3305000</v>
      </c>
      <c r="E78" s="732">
        <v>2480000</v>
      </c>
      <c r="F78" s="44">
        <f t="shared" si="5"/>
        <v>-825000</v>
      </c>
      <c r="G78" s="136">
        <f t="shared" si="11"/>
        <v>-0.24962178517397882</v>
      </c>
      <c r="H78" s="699" t="s">
        <v>656</v>
      </c>
    </row>
    <row r="79" spans="1:8">
      <c r="A79" s="1158"/>
      <c r="B79" s="1161"/>
      <c r="C79" s="859" t="s">
        <v>520</v>
      </c>
      <c r="D79" s="238">
        <v>550000</v>
      </c>
      <c r="E79" s="732">
        <v>550000</v>
      </c>
      <c r="F79" s="65">
        <f t="shared" si="5"/>
        <v>0</v>
      </c>
      <c r="G79" s="136">
        <f t="shared" si="11"/>
        <v>0</v>
      </c>
      <c r="H79" s="699" t="s">
        <v>657</v>
      </c>
    </row>
    <row r="80" spans="1:8">
      <c r="A80" s="1158"/>
      <c r="B80" s="1161"/>
      <c r="C80" s="244" t="s">
        <v>521</v>
      </c>
      <c r="D80" s="44">
        <v>175000</v>
      </c>
      <c r="E80" s="717">
        <v>1000000</v>
      </c>
      <c r="F80" s="65">
        <f t="shared" si="5"/>
        <v>825000</v>
      </c>
      <c r="G80" s="136">
        <f t="shared" si="11"/>
        <v>4.7142857142857144</v>
      </c>
      <c r="H80" s="697" t="s">
        <v>658</v>
      </c>
    </row>
    <row r="81" spans="1:8">
      <c r="A81" s="1158"/>
      <c r="B81" s="1161"/>
      <c r="C81" s="244" t="s">
        <v>522</v>
      </c>
      <c r="D81" s="44">
        <v>300000</v>
      </c>
      <c r="E81" s="717">
        <v>300000</v>
      </c>
      <c r="F81" s="65">
        <f t="shared" si="5"/>
        <v>0</v>
      </c>
      <c r="G81" s="136">
        <f t="shared" si="11"/>
        <v>0</v>
      </c>
      <c r="H81" s="697" t="s">
        <v>659</v>
      </c>
    </row>
    <row r="82" spans="1:8" ht="17.25" thickBot="1">
      <c r="A82" s="1158"/>
      <c r="B82" s="1162"/>
      <c r="C82" s="1128" t="s">
        <v>682</v>
      </c>
      <c r="D82" s="469">
        <f>SUM(D77:D81)</f>
        <v>26723000</v>
      </c>
      <c r="E82" s="726">
        <f t="shared" ref="E82" si="13">SUM(E77:E81)</f>
        <v>38798000</v>
      </c>
      <c r="F82" s="469">
        <f t="shared" si="5"/>
        <v>12075000</v>
      </c>
      <c r="G82" s="490">
        <f t="shared" si="11"/>
        <v>0.45185795008045504</v>
      </c>
      <c r="H82" s="80"/>
    </row>
    <row r="83" spans="1:8">
      <c r="A83" s="1158"/>
      <c r="B83" s="1163"/>
      <c r="C83" s="1117" t="s">
        <v>523</v>
      </c>
      <c r="D83" s="69"/>
      <c r="E83" s="743"/>
      <c r="F83" s="70">
        <f t="shared" si="5"/>
        <v>0</v>
      </c>
      <c r="G83" s="414"/>
      <c r="H83" s="78"/>
    </row>
    <row r="84" spans="1:8">
      <c r="A84" s="1158"/>
      <c r="B84" s="1164"/>
      <c r="C84" s="1118" t="s">
        <v>524</v>
      </c>
      <c r="D84" s="44"/>
      <c r="E84" s="717"/>
      <c r="F84" s="65">
        <f t="shared" si="5"/>
        <v>0</v>
      </c>
      <c r="G84" s="136"/>
      <c r="H84" s="82"/>
    </row>
    <row r="85" spans="1:8">
      <c r="A85" s="1158"/>
      <c r="B85" s="1164"/>
      <c r="C85" s="1118" t="s">
        <v>525</v>
      </c>
      <c r="D85" s="44"/>
      <c r="E85" s="717"/>
      <c r="F85" s="65">
        <f t="shared" ref="F85:F111" si="14">E85-D85</f>
        <v>0</v>
      </c>
      <c r="G85" s="136"/>
      <c r="H85" s="82"/>
    </row>
    <row r="86" spans="1:8">
      <c r="A86" s="1158"/>
      <c r="B86" s="1164"/>
      <c r="C86" s="1118" t="s">
        <v>526</v>
      </c>
      <c r="D86" s="44"/>
      <c r="E86" s="717"/>
      <c r="F86" s="65">
        <f t="shared" si="14"/>
        <v>0</v>
      </c>
      <c r="G86" s="136"/>
      <c r="H86" s="82"/>
    </row>
    <row r="87" spans="1:8" ht="33">
      <c r="A87" s="1158"/>
      <c r="B87" s="1164"/>
      <c r="C87" s="1118" t="s">
        <v>616</v>
      </c>
      <c r="D87" s="44"/>
      <c r="E87" s="717"/>
      <c r="F87" s="65">
        <f t="shared" si="14"/>
        <v>0</v>
      </c>
      <c r="G87" s="136"/>
      <c r="H87" s="82"/>
    </row>
    <row r="88" spans="1:8" ht="33">
      <c r="A88" s="1158"/>
      <c r="B88" s="1164"/>
      <c r="C88" s="1118" t="s">
        <v>615</v>
      </c>
      <c r="D88" s="44"/>
      <c r="E88" s="44"/>
      <c r="F88" s="65">
        <f t="shared" si="14"/>
        <v>0</v>
      </c>
      <c r="G88" s="136"/>
      <c r="H88" s="82"/>
    </row>
    <row r="89" spans="1:8" ht="33">
      <c r="A89" s="1158"/>
      <c r="B89" s="1164"/>
      <c r="C89" s="1118" t="s">
        <v>529</v>
      </c>
      <c r="D89" s="44"/>
      <c r="E89" s="44"/>
      <c r="F89" s="65">
        <f t="shared" si="14"/>
        <v>0</v>
      </c>
      <c r="G89" s="136"/>
      <c r="H89" s="82"/>
    </row>
    <row r="90" spans="1:8" ht="33">
      <c r="A90" s="1158"/>
      <c r="B90" s="1164"/>
      <c r="C90" s="1118" t="s">
        <v>530</v>
      </c>
      <c r="D90" s="44"/>
      <c r="E90" s="44"/>
      <c r="F90" s="65">
        <f t="shared" si="14"/>
        <v>0</v>
      </c>
      <c r="G90" s="136"/>
      <c r="H90" s="82"/>
    </row>
    <row r="91" spans="1:8">
      <c r="A91" s="1158"/>
      <c r="B91" s="1164"/>
      <c r="C91" s="1118" t="s">
        <v>531</v>
      </c>
      <c r="D91" s="44"/>
      <c r="E91" s="44"/>
      <c r="F91" s="65">
        <f t="shared" si="14"/>
        <v>0</v>
      </c>
      <c r="G91" s="136"/>
      <c r="H91" s="82"/>
    </row>
    <row r="92" spans="1:8">
      <c r="A92" s="1158"/>
      <c r="B92" s="1164"/>
      <c r="C92" s="1118" t="s">
        <v>532</v>
      </c>
      <c r="D92" s="65">
        <v>0</v>
      </c>
      <c r="E92" s="44">
        <v>3500000</v>
      </c>
      <c r="F92" s="65">
        <f t="shared" si="14"/>
        <v>3500000</v>
      </c>
      <c r="G92" s="136" t="e">
        <f>F92/D92*100%</f>
        <v>#DIV/0!</v>
      </c>
      <c r="H92" s="1109" t="s">
        <v>660</v>
      </c>
    </row>
    <row r="93" spans="1:8">
      <c r="A93" s="1158"/>
      <c r="B93" s="1164"/>
      <c r="C93" s="1118" t="s">
        <v>533</v>
      </c>
      <c r="D93" s="44"/>
      <c r="E93" s="44"/>
      <c r="F93" s="65">
        <f t="shared" si="14"/>
        <v>0</v>
      </c>
      <c r="G93" s="136"/>
      <c r="H93" s="1109"/>
    </row>
    <row r="94" spans="1:8">
      <c r="A94" s="1158"/>
      <c r="B94" s="1164"/>
      <c r="C94" s="1118" t="s">
        <v>534</v>
      </c>
      <c r="D94" s="44"/>
      <c r="E94" s="44"/>
      <c r="F94" s="65">
        <f t="shared" si="14"/>
        <v>0</v>
      </c>
      <c r="G94" s="136"/>
      <c r="H94" s="1109"/>
    </row>
    <row r="95" spans="1:8">
      <c r="A95" s="1158"/>
      <c r="B95" s="1164"/>
      <c r="C95" s="1118" t="s">
        <v>535</v>
      </c>
      <c r="D95" s="44"/>
      <c r="E95" s="44"/>
      <c r="F95" s="65">
        <f t="shared" si="14"/>
        <v>0</v>
      </c>
      <c r="G95" s="136"/>
      <c r="H95" s="1109"/>
    </row>
    <row r="96" spans="1:8" ht="33">
      <c r="A96" s="1158"/>
      <c r="B96" s="1164"/>
      <c r="C96" s="1118" t="s">
        <v>536</v>
      </c>
      <c r="D96" s="44"/>
      <c r="E96" s="44"/>
      <c r="F96" s="65">
        <f t="shared" si="14"/>
        <v>0</v>
      </c>
      <c r="G96" s="136"/>
      <c r="H96" s="1109"/>
    </row>
    <row r="97" spans="1:8">
      <c r="A97" s="1158"/>
      <c r="B97" s="1164"/>
      <c r="C97" s="1118" t="s">
        <v>537</v>
      </c>
      <c r="D97" s="44"/>
      <c r="E97" s="44"/>
      <c r="F97" s="65">
        <f t="shared" si="14"/>
        <v>0</v>
      </c>
      <c r="G97" s="136"/>
      <c r="H97" s="1109"/>
    </row>
    <row r="98" spans="1:8">
      <c r="A98" s="1158"/>
      <c r="B98" s="1164"/>
      <c r="C98" s="1118" t="s">
        <v>538</v>
      </c>
      <c r="D98" s="44"/>
      <c r="E98" s="44"/>
      <c r="F98" s="65">
        <f t="shared" si="14"/>
        <v>0</v>
      </c>
      <c r="G98" s="136"/>
      <c r="H98" s="1109"/>
    </row>
    <row r="99" spans="1:8">
      <c r="A99" s="1158"/>
      <c r="B99" s="1164"/>
      <c r="C99" s="1118" t="s">
        <v>539</v>
      </c>
      <c r="D99" s="44"/>
      <c r="E99" s="44"/>
      <c r="F99" s="65">
        <f t="shared" si="14"/>
        <v>0</v>
      </c>
      <c r="G99" s="136"/>
      <c r="H99" s="1109"/>
    </row>
    <row r="100" spans="1:8">
      <c r="A100" s="1158"/>
      <c r="B100" s="1164"/>
      <c r="C100" s="1118" t="s">
        <v>540</v>
      </c>
      <c r="D100" s="44"/>
      <c r="E100" s="717"/>
      <c r="F100" s="65">
        <f t="shared" si="14"/>
        <v>0</v>
      </c>
      <c r="G100" s="136"/>
      <c r="H100" s="1109"/>
    </row>
    <row r="101" spans="1:8">
      <c r="A101" s="1158"/>
      <c r="B101" s="1164"/>
      <c r="C101" s="1118" t="s">
        <v>541</v>
      </c>
      <c r="D101" s="44">
        <v>5497000</v>
      </c>
      <c r="E101" s="717">
        <v>4700000</v>
      </c>
      <c r="F101" s="65">
        <f t="shared" si="14"/>
        <v>-797000</v>
      </c>
      <c r="G101" s="136">
        <f t="shared" ref="G101:G106" si="15">F101/D101*100%</f>
        <v>-0.14498817536838277</v>
      </c>
      <c r="H101" s="1109" t="s">
        <v>661</v>
      </c>
    </row>
    <row r="102" spans="1:8" ht="49.5">
      <c r="A102" s="1158"/>
      <c r="B102" s="1164"/>
      <c r="C102" s="1118" t="s">
        <v>542</v>
      </c>
      <c r="D102" s="44">
        <v>36708000</v>
      </c>
      <c r="E102" s="717">
        <v>36708000</v>
      </c>
      <c r="F102" s="65">
        <f t="shared" si="14"/>
        <v>0</v>
      </c>
      <c r="G102" s="136">
        <f t="shared" si="15"/>
        <v>0</v>
      </c>
      <c r="H102" s="1109" t="s">
        <v>662</v>
      </c>
    </row>
    <row r="103" spans="1:8">
      <c r="A103" s="1158"/>
      <c r="B103" s="1164"/>
      <c r="C103" s="1118" t="s">
        <v>543</v>
      </c>
      <c r="D103" s="44">
        <v>0</v>
      </c>
      <c r="E103" s="717">
        <v>1500000</v>
      </c>
      <c r="F103" s="65">
        <f t="shared" si="14"/>
        <v>1500000</v>
      </c>
      <c r="G103" s="136" t="e">
        <f t="shared" si="15"/>
        <v>#DIV/0!</v>
      </c>
      <c r="H103" s="1109" t="s">
        <v>663</v>
      </c>
    </row>
    <row r="104" spans="1:8" ht="33">
      <c r="A104" s="1158"/>
      <c r="B104" s="1164"/>
      <c r="C104" s="1118" t="s">
        <v>544</v>
      </c>
      <c r="D104" s="44">
        <v>10995000</v>
      </c>
      <c r="E104" s="717">
        <v>6792000</v>
      </c>
      <c r="F104" s="65">
        <f t="shared" si="14"/>
        <v>-4203000</v>
      </c>
      <c r="G104" s="136">
        <f t="shared" si="15"/>
        <v>-0.38226466575716234</v>
      </c>
      <c r="H104" s="1109" t="s">
        <v>664</v>
      </c>
    </row>
    <row r="105" spans="1:8" ht="17.25" thickBot="1">
      <c r="A105" s="1158"/>
      <c r="B105" s="1165"/>
      <c r="C105" s="1128" t="s">
        <v>682</v>
      </c>
      <c r="D105" s="469">
        <f>SUM(D83:D104)</f>
        <v>53200000</v>
      </c>
      <c r="E105" s="726">
        <f>SUM(E83:E104)</f>
        <v>53200000</v>
      </c>
      <c r="F105" s="469">
        <f t="shared" si="14"/>
        <v>0</v>
      </c>
      <c r="G105" s="490">
        <f t="shared" si="15"/>
        <v>0</v>
      </c>
      <c r="H105" s="80"/>
    </row>
    <row r="106" spans="1:8" ht="17.25" thickBot="1">
      <c r="A106" s="1159"/>
      <c r="B106" s="1166" t="s">
        <v>481</v>
      </c>
      <c r="C106" s="1166"/>
      <c r="D106" s="566">
        <f>SUM(D82,D105)</f>
        <v>79923000</v>
      </c>
      <c r="E106" s="727">
        <f>SUM(E82,E105)</f>
        <v>91998000</v>
      </c>
      <c r="F106" s="470">
        <f t="shared" si="14"/>
        <v>12075000</v>
      </c>
      <c r="G106" s="634">
        <f t="shared" si="15"/>
        <v>0.15108291730790888</v>
      </c>
      <c r="H106" s="522"/>
    </row>
    <row r="107" spans="1:8">
      <c r="A107" s="1158" t="s">
        <v>545</v>
      </c>
      <c r="B107" s="1117" t="s">
        <v>545</v>
      </c>
      <c r="C107" s="1125" t="s">
        <v>8</v>
      </c>
      <c r="D107" s="728"/>
      <c r="E107" s="76"/>
      <c r="F107" s="36"/>
      <c r="G107" s="136"/>
      <c r="H107" s="37"/>
    </row>
    <row r="108" spans="1:8" ht="17.25" thickBot="1">
      <c r="A108" s="1159"/>
      <c r="B108" s="1166" t="s">
        <v>481</v>
      </c>
      <c r="C108" s="1166"/>
      <c r="D108" s="72"/>
      <c r="E108" s="723"/>
      <c r="F108" s="173"/>
      <c r="G108" s="252"/>
      <c r="H108" s="42"/>
    </row>
    <row r="109" spans="1:8">
      <c r="A109" s="1184" t="s">
        <v>546</v>
      </c>
      <c r="B109" s="1186" t="s">
        <v>546</v>
      </c>
      <c r="C109" s="1084" t="s">
        <v>547</v>
      </c>
      <c r="D109" s="729"/>
      <c r="E109" s="231"/>
      <c r="F109" s="172"/>
      <c r="G109" s="136"/>
      <c r="H109" s="39"/>
    </row>
    <row r="110" spans="1:8">
      <c r="A110" s="1184"/>
      <c r="B110" s="1170"/>
      <c r="C110" s="1083" t="s">
        <v>551</v>
      </c>
      <c r="D110" s="715">
        <v>23666646</v>
      </c>
      <c r="E110" s="76">
        <v>8000</v>
      </c>
      <c r="F110" s="35">
        <f t="shared" si="14"/>
        <v>-23658646</v>
      </c>
      <c r="G110" s="136">
        <f>F110/D110*100%</f>
        <v>-0.99966197153580616</v>
      </c>
      <c r="H110" s="702"/>
    </row>
    <row r="111" spans="1:8" ht="17.25" thickBot="1">
      <c r="A111" s="1185"/>
      <c r="B111" s="1166" t="s">
        <v>481</v>
      </c>
      <c r="C111" s="1166"/>
      <c r="D111" s="716">
        <f>SUM(D109:D110)</f>
        <v>23666646</v>
      </c>
      <c r="E111" s="714">
        <f t="shared" ref="E111" si="16">SUM(E109:E110)</f>
        <v>8000</v>
      </c>
      <c r="F111" s="663">
        <f t="shared" si="14"/>
        <v>-23658646</v>
      </c>
      <c r="G111" s="580">
        <f>F111/D111*100%</f>
        <v>-0.99966197153580616</v>
      </c>
      <c r="H111" s="705" t="s">
        <v>665</v>
      </c>
    </row>
    <row r="112" spans="1:8">
      <c r="A112" s="1189" t="s">
        <v>501</v>
      </c>
      <c r="B112" s="1153" t="s">
        <v>553</v>
      </c>
      <c r="C112" s="164" t="s">
        <v>503</v>
      </c>
      <c r="D112" s="606"/>
      <c r="E112" s="748"/>
      <c r="F112" s="170"/>
      <c r="G112" s="708"/>
      <c r="H112" s="617"/>
    </row>
    <row r="113" spans="1:8" ht="33">
      <c r="A113" s="1190"/>
      <c r="B113" s="1154"/>
      <c r="C113" s="758" t="s">
        <v>504</v>
      </c>
      <c r="D113" s="602"/>
      <c r="E113" s="749"/>
      <c r="F113" s="36"/>
      <c r="G113" s="709"/>
      <c r="H113" s="618"/>
    </row>
    <row r="114" spans="1:8" ht="17.25" thickBot="1">
      <c r="A114" s="1191"/>
      <c r="B114" s="1166" t="s">
        <v>481</v>
      </c>
      <c r="C114" s="1166"/>
      <c r="D114" s="716"/>
      <c r="E114" s="714"/>
      <c r="F114" s="470"/>
      <c r="G114" s="710"/>
      <c r="H114" s="42"/>
    </row>
    <row r="115" spans="1:8" ht="33">
      <c r="A115" s="1189" t="s">
        <v>556</v>
      </c>
      <c r="B115" s="1153" t="s">
        <v>553</v>
      </c>
      <c r="C115" s="164" t="s">
        <v>557</v>
      </c>
      <c r="D115" s="602"/>
      <c r="E115" s="749"/>
      <c r="F115" s="36"/>
      <c r="G115" s="619"/>
      <c r="H115" s="75"/>
    </row>
    <row r="116" spans="1:8" ht="33">
      <c r="A116" s="1190"/>
      <c r="B116" s="1154"/>
      <c r="C116" s="758" t="s">
        <v>558</v>
      </c>
      <c r="D116" s="602"/>
      <c r="E116" s="749"/>
      <c r="F116" s="420"/>
      <c r="G116" s="620"/>
      <c r="H116" s="618"/>
    </row>
    <row r="117" spans="1:8" ht="17.25" thickBot="1">
      <c r="A117" s="1191"/>
      <c r="B117" s="1166" t="s">
        <v>481</v>
      </c>
      <c r="C117" s="1166"/>
      <c r="D117" s="716"/>
      <c r="E117" s="714"/>
      <c r="F117" s="470"/>
      <c r="G117" s="621"/>
      <c r="H117" s="42"/>
    </row>
    <row r="118" spans="1:8" ht="17.25" thickBot="1">
      <c r="A118" s="167" t="s">
        <v>42</v>
      </c>
      <c r="B118" s="168" t="s">
        <v>42</v>
      </c>
      <c r="C118" s="237" t="s">
        <v>63</v>
      </c>
      <c r="D118" s="730"/>
      <c r="E118" s="232"/>
      <c r="F118" s="138"/>
      <c r="G118" s="634">
        <f>IF(ISERR(F118/D118),0,F118/D118)</f>
        <v>0</v>
      </c>
      <c r="H118" s="143"/>
    </row>
    <row r="119" spans="1:8" ht="18" thickBot="1">
      <c r="A119" s="1287" t="s">
        <v>612</v>
      </c>
      <c r="B119" s="1207"/>
      <c r="C119" s="1208"/>
      <c r="D119" s="295">
        <f>SUM(D72,D76,D106,D108,D111,D118,D117,D114)</f>
        <v>391642940</v>
      </c>
      <c r="E119" s="295">
        <f t="shared" ref="E119" si="17">SUM(E72,E76,E106,E108,E111,E118,E117,E114)</f>
        <v>385059194</v>
      </c>
      <c r="F119" s="547">
        <f t="shared" ref="F119" si="18">E119-D119</f>
        <v>-6583746</v>
      </c>
      <c r="G119" s="635">
        <f>IF(ISERR(F119/D119),0,F119/D119)</f>
        <v>-1.6810582618953886E-2</v>
      </c>
      <c r="H119" s="77"/>
    </row>
  </sheetData>
  <mergeCells count="69">
    <mergeCell ref="A2:H2"/>
    <mergeCell ref="A1:H1"/>
    <mergeCell ref="A3:H4"/>
    <mergeCell ref="A5:H5"/>
    <mergeCell ref="A6:C6"/>
    <mergeCell ref="D6:D7"/>
    <mergeCell ref="E6:E7"/>
    <mergeCell ref="F6:F7"/>
    <mergeCell ref="G6:G7"/>
    <mergeCell ref="H6:H7"/>
    <mergeCell ref="A8:A13"/>
    <mergeCell ref="B8:B12"/>
    <mergeCell ref="B13:C13"/>
    <mergeCell ref="A14:A22"/>
    <mergeCell ref="B14:B21"/>
    <mergeCell ref="B22:C22"/>
    <mergeCell ref="A23:A27"/>
    <mergeCell ref="B23:B26"/>
    <mergeCell ref="B27:C27"/>
    <mergeCell ref="A28:A30"/>
    <mergeCell ref="B28:B29"/>
    <mergeCell ref="B30:C30"/>
    <mergeCell ref="A31:A33"/>
    <mergeCell ref="B31:B32"/>
    <mergeCell ref="B33:C33"/>
    <mergeCell ref="A34:A37"/>
    <mergeCell ref="B34:B36"/>
    <mergeCell ref="B37:C37"/>
    <mergeCell ref="A38:A40"/>
    <mergeCell ref="B38:B39"/>
    <mergeCell ref="B40:C40"/>
    <mergeCell ref="A41:A45"/>
    <mergeCell ref="B41:B44"/>
    <mergeCell ref="B45:C45"/>
    <mergeCell ref="A46:A48"/>
    <mergeCell ref="B46:B47"/>
    <mergeCell ref="B48:C48"/>
    <mergeCell ref="A49:C49"/>
    <mergeCell ref="A50:H50"/>
    <mergeCell ref="H51:H52"/>
    <mergeCell ref="A53:A72"/>
    <mergeCell ref="B53:B59"/>
    <mergeCell ref="B60:B63"/>
    <mergeCell ref="B64:B71"/>
    <mergeCell ref="B72:C72"/>
    <mergeCell ref="A51:C51"/>
    <mergeCell ref="D51:D52"/>
    <mergeCell ref="E51:E52"/>
    <mergeCell ref="F51:F52"/>
    <mergeCell ref="G51:G52"/>
    <mergeCell ref="A73:A76"/>
    <mergeCell ref="B73:B75"/>
    <mergeCell ref="B76:C76"/>
    <mergeCell ref="A77:A106"/>
    <mergeCell ref="B77:B82"/>
    <mergeCell ref="B83:B105"/>
    <mergeCell ref="B106:C106"/>
    <mergeCell ref="A115:A117"/>
    <mergeCell ref="B115:B116"/>
    <mergeCell ref="B117:C117"/>
    <mergeCell ref="A119:C119"/>
    <mergeCell ref="A107:A108"/>
    <mergeCell ref="B108:C108"/>
    <mergeCell ref="A109:A111"/>
    <mergeCell ref="B109:B110"/>
    <mergeCell ref="B111:C111"/>
    <mergeCell ref="A112:A114"/>
    <mergeCell ref="B112:B113"/>
    <mergeCell ref="B114:C114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87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"/>
  <sheetViews>
    <sheetView topLeftCell="A112" zoomScaleNormal="100" workbookViewId="0">
      <selection activeCell="L129" sqref="L129"/>
    </sheetView>
  </sheetViews>
  <sheetFormatPr defaultRowHeight="16.5"/>
  <cols>
    <col min="2" max="2" width="16.375" customWidth="1"/>
    <col min="3" max="3" width="18.25" customWidth="1"/>
    <col min="4" max="4" width="19.125" customWidth="1"/>
    <col min="5" max="5" width="17.375" customWidth="1"/>
    <col min="6" max="6" width="17.25" customWidth="1"/>
    <col min="7" max="7" width="16.875" customWidth="1"/>
    <col min="9" max="9" width="42.5" customWidth="1"/>
  </cols>
  <sheetData>
    <row r="1" spans="1:9">
      <c r="A1" s="1143"/>
      <c r="B1" s="1143"/>
      <c r="C1" s="1143"/>
      <c r="D1" s="1143"/>
      <c r="E1" s="1143"/>
      <c r="F1" s="1143"/>
      <c r="G1" s="1143"/>
      <c r="H1" s="1143"/>
      <c r="I1" s="1143"/>
    </row>
    <row r="2" spans="1:9" ht="31.5">
      <c r="A2" s="1272" t="s">
        <v>114</v>
      </c>
      <c r="B2" s="1272"/>
      <c r="C2" s="1272"/>
      <c r="D2" s="1272"/>
      <c r="E2" s="1272"/>
      <c r="F2" s="1272"/>
      <c r="G2" s="1272"/>
      <c r="H2" s="1272"/>
      <c r="I2" s="1272"/>
    </row>
    <row r="3" spans="1:9" ht="31.5">
      <c r="A3" s="1273" t="s">
        <v>270</v>
      </c>
      <c r="B3" s="1273"/>
      <c r="C3" s="1273"/>
      <c r="D3" s="1273"/>
      <c r="E3" s="1273"/>
      <c r="F3" s="1273"/>
      <c r="G3" s="1273"/>
      <c r="H3" s="1273"/>
      <c r="I3" s="1273"/>
    </row>
    <row r="4" spans="1:9" ht="17.25">
      <c r="A4" s="1274" t="s">
        <v>295</v>
      </c>
      <c r="B4" s="1274"/>
      <c r="C4" s="1274"/>
      <c r="D4" s="1274"/>
      <c r="E4" s="1274"/>
      <c r="F4" s="1274"/>
      <c r="G4" s="1274"/>
      <c r="H4" s="1274"/>
      <c r="I4" s="1274"/>
    </row>
    <row r="5" spans="1:9" ht="18" customHeight="1" thickBot="1">
      <c r="A5" s="1152" t="s">
        <v>667</v>
      </c>
      <c r="B5" s="1152"/>
      <c r="C5" s="1152"/>
      <c r="D5" s="1152"/>
      <c r="E5" s="1152"/>
      <c r="F5" s="1152"/>
      <c r="G5" s="1152"/>
      <c r="H5" s="1152"/>
      <c r="I5" s="1152"/>
    </row>
    <row r="6" spans="1:9" ht="38.450000000000003" customHeight="1">
      <c r="A6" s="1228" t="s">
        <v>115</v>
      </c>
      <c r="B6" s="1230" t="s">
        <v>14</v>
      </c>
      <c r="C6" s="1231"/>
      <c r="D6" s="1231"/>
      <c r="E6" s="1232" t="s">
        <v>420</v>
      </c>
      <c r="F6" s="1232" t="s">
        <v>271</v>
      </c>
      <c r="G6" s="1232" t="s">
        <v>56</v>
      </c>
      <c r="H6" s="1239" t="s">
        <v>46</v>
      </c>
      <c r="I6" s="1241" t="s">
        <v>57</v>
      </c>
    </row>
    <row r="7" spans="1:9" ht="18" thickBot="1">
      <c r="A7" s="1229"/>
      <c r="B7" s="61" t="s">
        <v>0</v>
      </c>
      <c r="C7" s="62" t="s">
        <v>1</v>
      </c>
      <c r="D7" s="62" t="s">
        <v>2</v>
      </c>
      <c r="E7" s="1233"/>
      <c r="F7" s="1233"/>
      <c r="G7" s="1233"/>
      <c r="H7" s="1240"/>
      <c r="I7" s="1242"/>
    </row>
    <row r="8" spans="1:9" ht="27.6" customHeight="1">
      <c r="A8" s="1175" t="s">
        <v>116</v>
      </c>
      <c r="B8" s="1259" t="s">
        <v>421</v>
      </c>
      <c r="C8" s="322" t="s">
        <v>422</v>
      </c>
      <c r="D8" s="323" t="s">
        <v>423</v>
      </c>
      <c r="E8" s="301">
        <f>'1. 본부사무국'!D8</f>
        <v>37984430</v>
      </c>
      <c r="F8" s="301">
        <f>'1. 본부사무국'!E8</f>
        <v>31275301</v>
      </c>
      <c r="G8" s="283">
        <f>F8-E8</f>
        <v>-6709129</v>
      </c>
      <c r="H8" s="285">
        <f t="shared" ref="H8:H23" si="0">G8/E8*100%</f>
        <v>-0.17662839747759806</v>
      </c>
      <c r="I8" s="302"/>
    </row>
    <row r="9" spans="1:9" ht="17.25" thickBot="1">
      <c r="A9" s="1176"/>
      <c r="B9" s="1260"/>
      <c r="C9" s="1261" t="s">
        <v>424</v>
      </c>
      <c r="D9" s="1262"/>
      <c r="E9" s="362">
        <f>E8</f>
        <v>37984430</v>
      </c>
      <c r="F9" s="362">
        <f t="shared" ref="F9:G9" si="1">F8</f>
        <v>31275301</v>
      </c>
      <c r="G9" s="362">
        <f t="shared" si="1"/>
        <v>-6709129</v>
      </c>
      <c r="H9" s="281">
        <f t="shared" si="0"/>
        <v>-0.17662839747759806</v>
      </c>
      <c r="I9" s="271"/>
    </row>
    <row r="10" spans="1:9">
      <c r="A10" s="1176"/>
      <c r="B10" s="1263" t="s">
        <v>425</v>
      </c>
      <c r="C10" s="359" t="s">
        <v>426</v>
      </c>
      <c r="D10" s="360" t="s">
        <v>15</v>
      </c>
      <c r="E10" s="282">
        <f>'1. 본부사무국'!D10</f>
        <v>20000000</v>
      </c>
      <c r="F10" s="282">
        <f>'1. 본부사무국'!E10</f>
        <v>10000000</v>
      </c>
      <c r="G10" s="283">
        <f t="shared" ref="G10:G23" si="2">F10-E10</f>
        <v>-10000000</v>
      </c>
      <c r="H10" s="285">
        <f t="shared" si="0"/>
        <v>-0.5</v>
      </c>
      <c r="I10" s="303"/>
    </row>
    <row r="11" spans="1:9" ht="17.25" thickBot="1">
      <c r="A11" s="1176"/>
      <c r="B11" s="1264"/>
      <c r="C11" s="1265" t="s">
        <v>424</v>
      </c>
      <c r="D11" s="1258"/>
      <c r="E11" s="384">
        <f>E10</f>
        <v>20000000</v>
      </c>
      <c r="F11" s="384">
        <f t="shared" ref="F11" si="3">F10</f>
        <v>10000000</v>
      </c>
      <c r="G11" s="400">
        <f t="shared" si="2"/>
        <v>-10000000</v>
      </c>
      <c r="H11" s="281">
        <f t="shared" si="0"/>
        <v>-0.5</v>
      </c>
      <c r="I11" s="304"/>
    </row>
    <row r="12" spans="1:9" ht="17.25" thickBot="1">
      <c r="A12" s="1176"/>
      <c r="B12" s="1266" t="s">
        <v>427</v>
      </c>
      <c r="C12" s="1268" t="s">
        <v>428</v>
      </c>
      <c r="D12" s="360" t="s">
        <v>429</v>
      </c>
      <c r="E12" s="282">
        <f>'1. 본부사무국'!D12+'2. 서울지부'!D12+'3. 부산지부 '!D12</f>
        <v>0</v>
      </c>
      <c r="F12" s="282">
        <f>'1. 본부사무국'!E12+'2. 서울지부'!E12+'3. 부산지부 '!E12</f>
        <v>0</v>
      </c>
      <c r="G12" s="283">
        <f t="shared" si="2"/>
        <v>0</v>
      </c>
      <c r="H12" s="285" t="e">
        <f t="shared" si="0"/>
        <v>#DIV/0!</v>
      </c>
      <c r="I12" s="303"/>
    </row>
    <row r="13" spans="1:9">
      <c r="A13" s="1176"/>
      <c r="B13" s="1267"/>
      <c r="C13" s="1269"/>
      <c r="D13" s="219" t="s">
        <v>430</v>
      </c>
      <c r="E13" s="282">
        <f>'1. 본부사무국'!D13+'2. 서울지부'!D13+'3. 부산지부 '!D13</f>
        <v>28032654</v>
      </c>
      <c r="F13" s="282">
        <f>'1. 본부사무국'!E13+'2. 서울지부'!E13+'3. 부산지부 '!E13</f>
        <v>41500000</v>
      </c>
      <c r="G13" s="276">
        <f t="shared" si="2"/>
        <v>13467346</v>
      </c>
      <c r="H13" s="280">
        <f t="shared" si="0"/>
        <v>0.48041637441820528</v>
      </c>
      <c r="I13" s="130"/>
    </row>
    <row r="14" spans="1:9" ht="17.25" thickBot="1">
      <c r="A14" s="1176"/>
      <c r="B14" s="1264"/>
      <c r="C14" s="1270" t="s">
        <v>431</v>
      </c>
      <c r="D14" s="1271"/>
      <c r="E14" s="384">
        <f>SUM(E12:E13)</f>
        <v>28032654</v>
      </c>
      <c r="F14" s="384">
        <f t="shared" ref="F14" si="4">SUM(F12:F13)</f>
        <v>41500000</v>
      </c>
      <c r="G14" s="401">
        <f t="shared" si="2"/>
        <v>13467346</v>
      </c>
      <c r="H14" s="448">
        <f t="shared" si="0"/>
        <v>0.48041637441820528</v>
      </c>
      <c r="I14" s="128"/>
    </row>
    <row r="15" spans="1:9">
      <c r="A15" s="1176"/>
      <c r="B15" s="1210" t="s">
        <v>564</v>
      </c>
      <c r="C15" s="443" t="s">
        <v>565</v>
      </c>
      <c r="D15" s="434" t="s">
        <v>4</v>
      </c>
      <c r="E15" s="282">
        <f>'1. 본부사무국'!D15+'2. 서울지부'!D15+'3. 부산지부 '!D15</f>
        <v>18413400</v>
      </c>
      <c r="F15" s="282">
        <f>'1. 본부사무국'!E15+'2. 서울지부'!E15+'3. 부산지부 '!E15</f>
        <v>15129200</v>
      </c>
      <c r="G15" s="279">
        <f t="shared" si="2"/>
        <v>-3284200</v>
      </c>
      <c r="H15" s="285">
        <f t="shared" si="0"/>
        <v>-0.17835923838074447</v>
      </c>
      <c r="I15" s="442"/>
    </row>
    <row r="16" spans="1:9" ht="17.25" thickBot="1">
      <c r="A16" s="1176"/>
      <c r="B16" s="1211"/>
      <c r="C16" s="1212" t="s">
        <v>566</v>
      </c>
      <c r="D16" s="1213"/>
      <c r="E16" s="445">
        <f>E15</f>
        <v>18413400</v>
      </c>
      <c r="F16" s="445">
        <f t="shared" ref="F16" si="5">F15</f>
        <v>15129200</v>
      </c>
      <c r="G16" s="446">
        <f t="shared" si="2"/>
        <v>-3284200</v>
      </c>
      <c r="H16" s="440">
        <f t="shared" si="0"/>
        <v>-0.17835923838074447</v>
      </c>
      <c r="I16" s="441"/>
    </row>
    <row r="17" spans="1:9">
      <c r="A17" s="1176"/>
      <c r="B17" s="1250" t="s">
        <v>432</v>
      </c>
      <c r="C17" s="1253" t="s">
        <v>433</v>
      </c>
      <c r="D17" s="437" t="s">
        <v>434</v>
      </c>
      <c r="E17" s="1007">
        <f>'1. 본부사무국'!D17+'2. 서울지부'!D17+'3. 부산지부 '!D17</f>
        <v>14440330</v>
      </c>
      <c r="F17" s="1008">
        <f>'1. 본부사무국'!E17+'2. 서울지부'!E17+'3. 부산지부 '!E17</f>
        <v>11070125</v>
      </c>
      <c r="G17" s="283">
        <f t="shared" si="2"/>
        <v>-3370205</v>
      </c>
      <c r="H17" s="398">
        <f t="shared" si="0"/>
        <v>-0.23338836439333449</v>
      </c>
      <c r="I17" s="277"/>
    </row>
    <row r="18" spans="1:9" ht="33">
      <c r="A18" s="1176"/>
      <c r="B18" s="1251"/>
      <c r="C18" s="1254"/>
      <c r="D18" s="361" t="s">
        <v>435</v>
      </c>
      <c r="E18" s="1006">
        <f>'1. 본부사무국'!D18+'2. 서울지부'!D18+'3. 부산지부 '!D18</f>
        <v>10498048</v>
      </c>
      <c r="F18" s="1006">
        <f>'1. 본부사무국'!E18+'2. 서울지부'!E18+'3. 부산지부 '!E18</f>
        <v>2500161</v>
      </c>
      <c r="G18" s="276">
        <f t="shared" si="2"/>
        <v>-7997887</v>
      </c>
      <c r="H18" s="399">
        <f t="shared" si="0"/>
        <v>-0.76184515445157042</v>
      </c>
      <c r="I18" s="278"/>
    </row>
    <row r="19" spans="1:9" ht="17.25" thickBot="1">
      <c r="A19" s="1176"/>
      <c r="B19" s="1252"/>
      <c r="C19" s="1255" t="s">
        <v>424</v>
      </c>
      <c r="D19" s="1255"/>
      <c r="E19" s="384">
        <f>SUM(E17:E18)</f>
        <v>24938378</v>
      </c>
      <c r="F19" s="384">
        <f t="shared" ref="F19" si="6">SUM(F17:F18)</f>
        <v>13570286</v>
      </c>
      <c r="G19" s="372">
        <f t="shared" si="2"/>
        <v>-11368092</v>
      </c>
      <c r="H19" s="402">
        <f t="shared" si="0"/>
        <v>-0.45584728886537851</v>
      </c>
      <c r="I19" s="128"/>
    </row>
    <row r="20" spans="1:9" ht="33">
      <c r="A20" s="1176"/>
      <c r="B20" s="1250" t="s">
        <v>436</v>
      </c>
      <c r="C20" s="1256" t="s">
        <v>437</v>
      </c>
      <c r="D20" s="847" t="s">
        <v>438</v>
      </c>
      <c r="E20" s="127">
        <f>'1. 본부사무국'!D20+'2. 서울지부'!D20+'3. 부산지부 '!D20</f>
        <v>13866516</v>
      </c>
      <c r="F20" s="127">
        <f>'1. 본부사무국'!E20+'2. 서울지부'!E20+'3. 부산지부 '!E20</f>
        <v>10977549</v>
      </c>
      <c r="G20" s="403">
        <f t="shared" si="2"/>
        <v>-2888967</v>
      </c>
      <c r="H20" s="281">
        <f t="shared" si="0"/>
        <v>-0.20834123005374963</v>
      </c>
      <c r="I20" s="305"/>
    </row>
    <row r="21" spans="1:9">
      <c r="A21" s="1176"/>
      <c r="B21" s="1251"/>
      <c r="C21" s="1257"/>
      <c r="D21" s="656" t="s">
        <v>439</v>
      </c>
      <c r="E21" s="127">
        <f>'1. 본부사무국'!D21+'2. 서울지부'!D21+'3. 부산지부 '!D21</f>
        <v>8457659</v>
      </c>
      <c r="F21" s="127">
        <f>'1. 본부사무국'!E21+'2. 서울지부'!E21+'3. 부산지부 '!E21</f>
        <v>6120000</v>
      </c>
      <c r="G21" s="404">
        <f t="shared" si="2"/>
        <v>-2337659</v>
      </c>
      <c r="H21" s="280">
        <f t="shared" si="0"/>
        <v>-0.27639551322653233</v>
      </c>
      <c r="I21" s="278"/>
    </row>
    <row r="22" spans="1:9" ht="17.25" thickBot="1">
      <c r="A22" s="1176"/>
      <c r="B22" s="1252"/>
      <c r="C22" s="1214" t="s">
        <v>424</v>
      </c>
      <c r="D22" s="1258"/>
      <c r="E22" s="371">
        <f>SUM(E20:E21)</f>
        <v>22324175</v>
      </c>
      <c r="F22" s="371">
        <f>SUM(F20:F21)</f>
        <v>17097549</v>
      </c>
      <c r="G22" s="405">
        <f t="shared" si="2"/>
        <v>-5226626</v>
      </c>
      <c r="H22" s="286">
        <f t="shared" si="0"/>
        <v>-0.23412403817834254</v>
      </c>
      <c r="I22" s="406"/>
    </row>
    <row r="23" spans="1:9" ht="17.25" thickBot="1">
      <c r="A23" s="1177"/>
      <c r="B23" s="843" t="s">
        <v>16</v>
      </c>
      <c r="C23" s="844"/>
      <c r="D23" s="845"/>
      <c r="E23" s="409">
        <f>SUM(E9,E11,E14,E16,E19,E22)</f>
        <v>151693037</v>
      </c>
      <c r="F23" s="409">
        <f>F9+F11+F14+F16+F19+F22</f>
        <v>128572336</v>
      </c>
      <c r="G23" s="407">
        <f t="shared" si="2"/>
        <v>-23120701</v>
      </c>
      <c r="H23" s="408">
        <f t="shared" si="0"/>
        <v>-0.15241768150505156</v>
      </c>
      <c r="I23" s="60"/>
    </row>
    <row r="24" spans="1:9" ht="18" thickBot="1">
      <c r="A24" s="1152" t="s">
        <v>668</v>
      </c>
      <c r="B24" s="1152"/>
      <c r="C24" s="1152"/>
      <c r="D24" s="1152"/>
      <c r="E24" s="1152"/>
      <c r="F24" s="1152"/>
      <c r="G24" s="1152"/>
      <c r="H24" s="1152"/>
      <c r="I24" s="1152"/>
    </row>
    <row r="25" spans="1:9" ht="17.25">
      <c r="A25" s="1228" t="s">
        <v>115</v>
      </c>
      <c r="B25" s="1230" t="s">
        <v>14</v>
      </c>
      <c r="C25" s="1231"/>
      <c r="D25" s="1231"/>
      <c r="E25" s="1232" t="s">
        <v>420</v>
      </c>
      <c r="F25" s="1232" t="s">
        <v>271</v>
      </c>
      <c r="G25" s="1232" t="s">
        <v>56</v>
      </c>
      <c r="H25" s="1234" t="s">
        <v>46</v>
      </c>
      <c r="I25" s="1221" t="s">
        <v>57</v>
      </c>
    </row>
    <row r="26" spans="1:9" ht="18" thickBot="1">
      <c r="A26" s="1229"/>
      <c r="B26" s="61" t="s">
        <v>0</v>
      </c>
      <c r="C26" s="62" t="s">
        <v>1</v>
      </c>
      <c r="D26" s="62" t="s">
        <v>2</v>
      </c>
      <c r="E26" s="1233"/>
      <c r="F26" s="1233"/>
      <c r="G26" s="1233"/>
      <c r="H26" s="1235"/>
      <c r="I26" s="1222"/>
    </row>
    <row r="27" spans="1:9" ht="96" customHeight="1">
      <c r="A27" s="1175" t="s">
        <v>230</v>
      </c>
      <c r="B27" s="1203" t="s">
        <v>469</v>
      </c>
      <c r="C27" s="1082" t="s">
        <v>470</v>
      </c>
      <c r="D27" s="1082" t="s">
        <v>471</v>
      </c>
      <c r="E27" s="1115">
        <f>'4. 서울Y 봉천종합사회복지관'!D13+'5.강서구지역자활센터(장기요양사업)'!D13+'6.은학의집(총괄)'!D13+'7.울산씨밀레'!D13</f>
        <v>623832788</v>
      </c>
      <c r="F27" s="1115">
        <f>'4. 서울Y 봉천종합사회복지관'!E13+'5.강서구지역자활센터(장기요양사업)'!E13+'6.은학의집(총괄)'!E13+'7.울산씨밀레'!E13</f>
        <v>675342204</v>
      </c>
      <c r="G27" s="1116">
        <f t="shared" ref="G27:G57" si="7">F27-E27</f>
        <v>51509416</v>
      </c>
      <c r="H27" s="414">
        <f t="shared" ref="H27:H48" si="8">G27/E27*100%</f>
        <v>8.2569266942730812E-2</v>
      </c>
      <c r="I27" s="450"/>
    </row>
    <row r="28" spans="1:9" ht="18" thickBot="1">
      <c r="A28" s="1176"/>
      <c r="B28" s="1205"/>
      <c r="C28" s="1248" t="s">
        <v>475</v>
      </c>
      <c r="D28" s="1249"/>
      <c r="E28" s="246">
        <f>E27</f>
        <v>623832788</v>
      </c>
      <c r="F28" s="246">
        <f t="shared" ref="F28" si="9">F27</f>
        <v>675342204</v>
      </c>
      <c r="G28" s="651">
        <f t="shared" si="7"/>
        <v>51509416</v>
      </c>
      <c r="H28" s="247">
        <f t="shared" si="8"/>
        <v>8.2569266942730812E-2</v>
      </c>
      <c r="I28" s="291"/>
    </row>
    <row r="29" spans="1:9">
      <c r="A29" s="1176"/>
      <c r="B29" s="1192" t="s">
        <v>473</v>
      </c>
      <c r="C29" s="757" t="s">
        <v>472</v>
      </c>
      <c r="D29" s="757" t="s">
        <v>473</v>
      </c>
      <c r="E29" s="64">
        <f>'4. 서울Y 봉천종합사회복지관'!D22+'5.강서구지역자활센터(장기요양사업)'!D22+'6.은학의집(총괄)'!D22+'7.울산씨밀레'!D22</f>
        <v>287780000</v>
      </c>
      <c r="F29" s="64">
        <f>'4. 서울Y 봉천종합사회복지관'!E22+'5.강서구지역자활센터(장기요양사업)'!E22+'6.은학의집(총괄)'!E22+'7.울산씨밀레'!E22</f>
        <v>301615000</v>
      </c>
      <c r="G29" s="36">
        <f t="shared" si="7"/>
        <v>13835000</v>
      </c>
      <c r="H29" s="136">
        <f t="shared" si="8"/>
        <v>4.8074918340398919E-2</v>
      </c>
      <c r="I29" s="37"/>
    </row>
    <row r="30" spans="1:9" ht="17.25" thickBot="1">
      <c r="A30" s="1176"/>
      <c r="B30" s="1193"/>
      <c r="C30" s="1194" t="s">
        <v>474</v>
      </c>
      <c r="D30" s="1195"/>
      <c r="E30" s="542">
        <f>E29</f>
        <v>287780000</v>
      </c>
      <c r="F30" s="470">
        <f t="shared" ref="F30" si="10">F29</f>
        <v>301615000</v>
      </c>
      <c r="G30" s="564">
        <f t="shared" si="7"/>
        <v>13835000</v>
      </c>
      <c r="H30" s="582">
        <f t="shared" si="8"/>
        <v>4.8074918340398919E-2</v>
      </c>
      <c r="I30" s="41"/>
    </row>
    <row r="31" spans="1:9">
      <c r="A31" s="1176"/>
      <c r="B31" s="1196" t="s">
        <v>476</v>
      </c>
      <c r="C31" s="1163" t="s">
        <v>477</v>
      </c>
      <c r="D31" s="1082" t="s">
        <v>478</v>
      </c>
      <c r="E31" s="238">
        <f>'4. 서울Y 봉천종합사회복지관'!D23+'5.강서구지역자활센터(장기요양사업)'!D23+'6.은학의집(총괄)'!D23+'7.울산씨밀레'!D23</f>
        <v>329028000</v>
      </c>
      <c r="F31" s="238">
        <f>'4. 서울Y 봉천종합사회복지관'!E23+'5.강서구지역자활센터(장기요양사업)'!E23+'6.은학의집(총괄)'!E23+'7.울산씨밀레'!E23</f>
        <v>345791000</v>
      </c>
      <c r="G31" s="175">
        <f t="shared" si="7"/>
        <v>16763000</v>
      </c>
      <c r="H31" s="646">
        <f t="shared" si="8"/>
        <v>5.0947031863549604E-2</v>
      </c>
      <c r="I31" s="78"/>
    </row>
    <row r="32" spans="1:9">
      <c r="A32" s="1176"/>
      <c r="B32" s="1197"/>
      <c r="C32" s="1164"/>
      <c r="D32" s="1083" t="s">
        <v>479</v>
      </c>
      <c r="E32" s="238">
        <f>'4. 서울Y 봉천종합사회복지관'!D24+'5.강서구지역자활센터(장기요양사업)'!D24+'6.은학의집(총괄)'!D24+'7.울산씨밀레'!D24</f>
        <v>1113845000</v>
      </c>
      <c r="F32" s="238">
        <f>'4. 서울Y 봉천종합사회복지관'!E24+'5.강서구지역자활센터(장기요양사업)'!E24+'6.은학의집(총괄)'!E24+'7.울산씨밀레'!E24</f>
        <v>1147199000</v>
      </c>
      <c r="G32" s="176">
        <f t="shared" si="7"/>
        <v>33354000</v>
      </c>
      <c r="H32" s="594">
        <f t="shared" si="8"/>
        <v>2.9944920523053028E-2</v>
      </c>
      <c r="I32" s="79"/>
    </row>
    <row r="33" spans="1:9">
      <c r="A33" s="1176"/>
      <c r="B33" s="1197"/>
      <c r="C33" s="1164"/>
      <c r="D33" s="1083" t="s">
        <v>30</v>
      </c>
      <c r="E33" s="238">
        <f>'4. 서울Y 봉천종합사회복지관'!D25+'5.강서구지역자활센터(장기요양사업)'!D25+'6.은학의집(총괄)'!D25+'7.울산씨밀레'!D25</f>
        <v>444056480</v>
      </c>
      <c r="F33" s="238">
        <f>'4. 서울Y 봉천종합사회복지관'!E25+'5.강서구지역자활센터(장기요양사업)'!E25+'6.은학의집(총괄)'!E25+'7.울산씨밀레'!E25</f>
        <v>439630740</v>
      </c>
      <c r="G33" s="539">
        <f t="shared" si="7"/>
        <v>-4425740</v>
      </c>
      <c r="H33" s="594">
        <f t="shared" si="8"/>
        <v>-9.966615057616094E-3</v>
      </c>
      <c r="I33" s="79"/>
    </row>
    <row r="34" spans="1:9">
      <c r="A34" s="1176"/>
      <c r="B34" s="1197"/>
      <c r="C34" s="1186"/>
      <c r="D34" s="1083" t="s">
        <v>480</v>
      </c>
      <c r="E34" s="238">
        <f>'4. 서울Y 봉천종합사회복지관'!D26+'5.강서구지역자활센터(장기요양사업)'!D26+'6.은학의집(총괄)'!D26+'7.울산씨밀레'!D26</f>
        <v>542694000</v>
      </c>
      <c r="F34" s="238">
        <f>'4. 서울Y 봉천종합사회복지관'!E26+'5.강서구지역자활센터(장기요양사업)'!E26+'6.은학의집(총괄)'!E26+'7.울산씨밀레'!E26</f>
        <v>78830000</v>
      </c>
      <c r="G34" s="539">
        <f t="shared" si="7"/>
        <v>-463864000</v>
      </c>
      <c r="H34" s="594">
        <f t="shared" si="8"/>
        <v>-0.85474318861089305</v>
      </c>
      <c r="I34" s="79"/>
    </row>
    <row r="35" spans="1:9" ht="17.25" thickBot="1">
      <c r="A35" s="1176"/>
      <c r="B35" s="1198"/>
      <c r="C35" s="1199" t="s">
        <v>481</v>
      </c>
      <c r="D35" s="1200"/>
      <c r="E35" s="645">
        <f>SUM(E31:E34)</f>
        <v>2429623480</v>
      </c>
      <c r="F35" s="645">
        <f t="shared" ref="F35" si="11">SUM(F31:F34)</f>
        <v>2011450740</v>
      </c>
      <c r="G35" s="652">
        <f t="shared" si="7"/>
        <v>-418172740</v>
      </c>
      <c r="H35" s="595">
        <f t="shared" si="8"/>
        <v>-0.17211421582079869</v>
      </c>
      <c r="I35" s="80"/>
    </row>
    <row r="36" spans="1:9" ht="17.25" thickBot="1">
      <c r="A36" s="1176"/>
      <c r="B36" s="1243" t="s">
        <v>482</v>
      </c>
      <c r="C36" s="1169" t="s">
        <v>483</v>
      </c>
      <c r="D36" s="413" t="s">
        <v>6</v>
      </c>
      <c r="E36" s="70">
        <f>'4. 서울Y 봉천종합사회복지관'!D28+'5.강서구지역자활센터(장기요양사업)'!D28+'6.은학의집(총괄)'!D28+'7.울산씨밀레'!D28</f>
        <v>185310000</v>
      </c>
      <c r="F36" s="70">
        <f>'4. 서울Y 봉천종합사회복지관'!E28+'5.강서구지역자활센터(장기요양사업)'!E28+'6.은학의집(총괄)'!E28+'7.울산씨밀레'!E28</f>
        <v>169205000</v>
      </c>
      <c r="G36" s="43">
        <f t="shared" si="7"/>
        <v>-16105000</v>
      </c>
      <c r="H36" s="414">
        <f t="shared" si="8"/>
        <v>-8.6908423722411102E-2</v>
      </c>
      <c r="I36" s="415"/>
    </row>
    <row r="37" spans="1:9">
      <c r="A37" s="1176"/>
      <c r="B37" s="1244"/>
      <c r="C37" s="1170"/>
      <c r="D37" s="163" t="s">
        <v>7</v>
      </c>
      <c r="E37" s="68">
        <f>'4. 서울Y 봉천종합사회복지관'!D29+'5.강서구지역자활센터(장기요양사업)'!D29+'6.은학의집(총괄)'!D29+'7.울산씨밀레'!D29</f>
        <v>95500000</v>
      </c>
      <c r="F37" s="70">
        <f>'4. 서울Y 봉천종합사회복지관'!E29+'5.강서구지역자활센터(장기요양사업)'!E29+'6.은학의집(총괄)'!E29+'7.울산씨밀레'!E29</f>
        <v>59460000</v>
      </c>
      <c r="G37" s="76">
        <f t="shared" si="7"/>
        <v>-36040000</v>
      </c>
      <c r="H37" s="136">
        <f t="shared" si="8"/>
        <v>-0.37738219895287956</v>
      </c>
      <c r="I37" s="37"/>
    </row>
    <row r="38" spans="1:9" ht="17.25" thickBot="1">
      <c r="A38" s="1176"/>
      <c r="B38" s="1245"/>
      <c r="C38" s="1246" t="s">
        <v>481</v>
      </c>
      <c r="D38" s="1246"/>
      <c r="E38" s="489">
        <f>SUM(E36:E37)</f>
        <v>280810000</v>
      </c>
      <c r="F38" s="489">
        <f t="shared" ref="F38" si="12">SUM(F36:F37)</f>
        <v>228665000</v>
      </c>
      <c r="G38" s="546">
        <f t="shared" si="7"/>
        <v>-52145000</v>
      </c>
      <c r="H38" s="490">
        <f t="shared" si="8"/>
        <v>-0.1856949538834087</v>
      </c>
      <c r="I38" s="42"/>
    </row>
    <row r="39" spans="1:9">
      <c r="A39" s="1176"/>
      <c r="B39" s="1203" t="s">
        <v>484</v>
      </c>
      <c r="C39" s="1163" t="s">
        <v>485</v>
      </c>
      <c r="D39" s="1082" t="s">
        <v>486</v>
      </c>
      <c r="E39" s="68">
        <f>'4. 서울Y 봉천종합사회복지관'!D31+'5.강서구지역자활센터(장기요양사업)'!D31+'6.은학의집(총괄)'!D31+'7.울산씨밀레'!D31</f>
        <v>2703817480</v>
      </c>
      <c r="F39" s="68">
        <f>'4. 서울Y 봉천종합사회복지관'!E31+'5.강서구지역자활센터(장기요양사업)'!E31+'6.은학의집(총괄)'!E31+'7.울산씨밀레'!E31</f>
        <v>2825149536</v>
      </c>
      <c r="G39" s="68">
        <f t="shared" si="7"/>
        <v>121332056</v>
      </c>
      <c r="H39" s="416">
        <f t="shared" si="8"/>
        <v>4.4874351503933617E-2</v>
      </c>
      <c r="I39" s="78"/>
    </row>
    <row r="40" spans="1:9">
      <c r="A40" s="1176"/>
      <c r="B40" s="1204"/>
      <c r="C40" s="1186"/>
      <c r="D40" s="1083" t="s">
        <v>487</v>
      </c>
      <c r="E40" s="68">
        <f>'4. 서울Y 봉천종합사회복지관'!D32+'5.강서구지역자활센터(장기요양사업)'!D32+'6.은학의집(총괄)'!D32+'7.울산씨밀레'!D32</f>
        <v>394224000</v>
      </c>
      <c r="F40" s="68">
        <f>'4. 서울Y 봉천종합사회복지관'!E32+'5.강서구지역자활센터(장기요양사업)'!E32+'6.은학의집(총괄)'!E32+'7.울산씨밀레'!E32</f>
        <v>384025180</v>
      </c>
      <c r="G40" s="238">
        <f t="shared" si="7"/>
        <v>-10198820</v>
      </c>
      <c r="H40" s="235">
        <f t="shared" si="8"/>
        <v>-2.5870621778481269E-2</v>
      </c>
      <c r="I40" s="82"/>
    </row>
    <row r="41" spans="1:9" ht="17.25" thickBot="1">
      <c r="A41" s="1176"/>
      <c r="B41" s="1247"/>
      <c r="C41" s="1246" t="s">
        <v>488</v>
      </c>
      <c r="D41" s="1246"/>
      <c r="E41" s="469">
        <f>SUM(E39:E40)</f>
        <v>3098041480</v>
      </c>
      <c r="F41" s="469">
        <f t="shared" ref="F41" si="13">SUM(F39:F40)</f>
        <v>3209174716</v>
      </c>
      <c r="G41" s="469">
        <f t="shared" si="7"/>
        <v>111133236</v>
      </c>
      <c r="H41" s="647">
        <f t="shared" si="8"/>
        <v>3.5872094262598443E-2</v>
      </c>
      <c r="I41" s="80"/>
    </row>
    <row r="42" spans="1:9">
      <c r="A42" s="1176"/>
      <c r="B42" s="1219" t="s">
        <v>489</v>
      </c>
      <c r="C42" s="1164" t="s">
        <v>489</v>
      </c>
      <c r="D42" s="757" t="s">
        <v>31</v>
      </c>
      <c r="E42" s="68">
        <f>'4. 서울Y 봉천종합사회복지관'!D34+'5.강서구지역자활센터(장기요양사업)'!D34+'6.은학의집(총괄)'!D34+'7.울산씨밀레'!D34</f>
        <v>7500000</v>
      </c>
      <c r="F42" s="68">
        <f>'4. 서울Y 봉천종합사회복지관'!E34+'5.강서구지역자활센터(장기요양사업)'!E34+'6.은학의집(총괄)'!E34+'7.울산씨밀레'!E34</f>
        <v>6500000</v>
      </c>
      <c r="G42" s="238">
        <f t="shared" si="7"/>
        <v>-1000000</v>
      </c>
      <c r="H42" s="412">
        <f t="shared" si="8"/>
        <v>-0.13333333333333333</v>
      </c>
      <c r="I42" s="612"/>
    </row>
    <row r="43" spans="1:9">
      <c r="A43" s="1176"/>
      <c r="B43" s="1219"/>
      <c r="C43" s="1164"/>
      <c r="D43" s="758" t="s">
        <v>490</v>
      </c>
      <c r="E43" s="68">
        <f>'4. 서울Y 봉천종합사회복지관'!D35+'5.강서구지역자활센터(장기요양사업)'!D35+'6.은학의집(총괄)'!D35+'7.울산씨밀레'!D35</f>
        <v>0</v>
      </c>
      <c r="F43" s="68">
        <f>'4. 서울Y 봉천종합사회복지관'!E35+'5.강서구지역자활센터(장기요양사업)'!E35+'6.은학의집(총괄)'!E35+'7.울산씨밀레'!E35</f>
        <v>0</v>
      </c>
      <c r="G43" s="68">
        <f t="shared" si="7"/>
        <v>0</v>
      </c>
      <c r="H43" s="412" t="e">
        <f t="shared" si="8"/>
        <v>#DIV/0!</v>
      </c>
      <c r="I43" s="1069"/>
    </row>
    <row r="44" spans="1:9">
      <c r="A44" s="1176"/>
      <c r="B44" s="1219"/>
      <c r="C44" s="1186"/>
      <c r="D44" s="758" t="s">
        <v>491</v>
      </c>
      <c r="E44" s="68">
        <f>'4. 서울Y 봉천종합사회복지관'!D36+'5.강서구지역자활센터(장기요양사업)'!D36+'6.은학의집(총괄)'!D36+'7.울산씨밀레'!D36</f>
        <v>10000000</v>
      </c>
      <c r="F44" s="68">
        <f>'4. 서울Y 봉천종합사회복지관'!E36+'5.강서구지역자활센터(장기요양사업)'!E36+'6.은학의집(총괄)'!E36+'7.울산씨밀레'!E36</f>
        <v>10000000</v>
      </c>
      <c r="G44" s="68">
        <f t="shared" si="7"/>
        <v>0</v>
      </c>
      <c r="H44" s="412">
        <f t="shared" si="8"/>
        <v>0</v>
      </c>
      <c r="I44" s="82"/>
    </row>
    <row r="45" spans="1:9" ht="17.25" thickBot="1">
      <c r="A45" s="1176"/>
      <c r="B45" s="1220"/>
      <c r="C45" s="1216" t="s">
        <v>492</v>
      </c>
      <c r="D45" s="1217"/>
      <c r="E45" s="566">
        <f>SUM(E42:E44)</f>
        <v>17500000</v>
      </c>
      <c r="F45" s="566">
        <f t="shared" ref="F45" si="14">SUM(F42:F44)</f>
        <v>16500000</v>
      </c>
      <c r="G45" s="663">
        <f t="shared" si="7"/>
        <v>-1000000</v>
      </c>
      <c r="H45" s="648">
        <f t="shared" si="8"/>
        <v>-5.7142857142857141E-2</v>
      </c>
      <c r="I45" s="42"/>
    </row>
    <row r="46" spans="1:9">
      <c r="A46" s="1176"/>
      <c r="B46" s="1218" t="s">
        <v>493</v>
      </c>
      <c r="C46" s="1163" t="s">
        <v>494</v>
      </c>
      <c r="D46" s="164" t="s">
        <v>9</v>
      </c>
      <c r="E46" s="640">
        <f>'4. 서울Y 봉천종합사회복지관'!D38+'5.강서구지역자활센터(장기요양사업)'!D38+'6.은학의집(총괄)'!D38+'7.울산씨밀레'!D38</f>
        <v>1325483728</v>
      </c>
      <c r="F46" s="640">
        <f>'4. 서울Y 봉천종합사회복지관'!E38+'5.강서구지역자활센터(장기요양사업)'!E38+'6.은학의집(총괄)'!E38+'7.울산씨밀레'!E38</f>
        <v>1411941443</v>
      </c>
      <c r="G46" s="650">
        <f t="shared" si="7"/>
        <v>86457715</v>
      </c>
      <c r="H46" s="136">
        <f t="shared" si="8"/>
        <v>6.5227292628069145E-2</v>
      </c>
      <c r="I46" s="73"/>
    </row>
    <row r="47" spans="1:9">
      <c r="A47" s="1176"/>
      <c r="B47" s="1219"/>
      <c r="C47" s="1186"/>
      <c r="D47" s="758" t="s">
        <v>495</v>
      </c>
      <c r="E47" s="65">
        <f>'4. 서울Y 봉천종합사회복지관'!D39+'5.강서구지역자활센터(장기요양사업)'!D39+'6.은학의집(총괄)'!D39+'7.울산씨밀레'!D39</f>
        <v>196982423</v>
      </c>
      <c r="F47" s="65">
        <f>'4. 서울Y 봉천종합사회복지관'!E39+'5.강서구지역자활센터(장기요양사업)'!E39+'6.은학의집(총괄)'!E39+'7.울산씨밀레'!E39</f>
        <v>65500000</v>
      </c>
      <c r="G47" s="76">
        <f t="shared" si="7"/>
        <v>-131482423</v>
      </c>
      <c r="H47" s="136">
        <f t="shared" si="8"/>
        <v>-0.66748302207654331</v>
      </c>
      <c r="I47" s="38"/>
    </row>
    <row r="48" spans="1:9" ht="17.25" thickBot="1">
      <c r="A48" s="1176"/>
      <c r="B48" s="1220"/>
      <c r="C48" s="1167" t="s">
        <v>496</v>
      </c>
      <c r="D48" s="1168"/>
      <c r="E48" s="489">
        <f>SUM(E46:E47)</f>
        <v>1522466151</v>
      </c>
      <c r="F48" s="712">
        <f t="shared" ref="F48" si="15">SUM(F46:F47)</f>
        <v>1477441443</v>
      </c>
      <c r="G48" s="546">
        <f t="shared" si="7"/>
        <v>-45024708</v>
      </c>
      <c r="H48" s="521">
        <f t="shared" si="8"/>
        <v>-2.9573536311744246E-2</v>
      </c>
      <c r="I48" s="42"/>
    </row>
    <row r="49" spans="1:9">
      <c r="A49" s="1176"/>
      <c r="B49" s="1218" t="s">
        <v>497</v>
      </c>
      <c r="C49" s="1169" t="s">
        <v>497</v>
      </c>
      <c r="D49" s="1082" t="s">
        <v>498</v>
      </c>
      <c r="E49" s="640">
        <f>'4. 서울Y 봉천종합사회복지관'!D41+'5.강서구지역자활센터(장기요양사업)'!D41+'6.은학의집(총괄)'!D41+'7.울산씨밀레'!D41</f>
        <v>0</v>
      </c>
      <c r="F49" s="640">
        <f>'4. 서울Y 봉천종합사회복지관'!E41+'5.강서구지역자활센터(장기요양사업)'!E41+'6.은학의집(총괄)'!E41+'7.울산씨밀레'!E41</f>
        <v>0</v>
      </c>
      <c r="G49" s="642">
        <f t="shared" si="7"/>
        <v>0</v>
      </c>
      <c r="H49" s="416"/>
      <c r="I49" s="78"/>
    </row>
    <row r="50" spans="1:9">
      <c r="A50" s="1176"/>
      <c r="B50" s="1219"/>
      <c r="C50" s="1186"/>
      <c r="D50" s="1084" t="s">
        <v>499</v>
      </c>
      <c r="E50" s="65">
        <f>'4. 서울Y 봉천종합사회복지관'!D42+'5.강서구지역자활센터(장기요양사업)'!D42+'6.은학의집(총괄)'!D42+'7.울산씨밀레'!D42</f>
        <v>1876752</v>
      </c>
      <c r="F50" s="65">
        <f>'4. 서울Y 봉천종합사회복지관'!E42+'5.강서구지역자활센터(장기요양사업)'!E42+'6.은학의집(총괄)'!E42+'7.울산씨밀레'!E42</f>
        <v>1972000</v>
      </c>
      <c r="G50" s="653">
        <f t="shared" si="7"/>
        <v>95248</v>
      </c>
      <c r="H50" s="235">
        <f t="shared" ref="H50:H57" si="16">G50/E50*100%</f>
        <v>5.0751511121341554E-2</v>
      </c>
      <c r="I50" s="254"/>
    </row>
    <row r="51" spans="1:9">
      <c r="A51" s="1176"/>
      <c r="B51" s="1219"/>
      <c r="C51" s="1186"/>
      <c r="D51" s="1083" t="s">
        <v>500</v>
      </c>
      <c r="E51" s="65">
        <f>'4. 서울Y 봉천종합사회복지관'!D43+'5.강서구지역자활센터(장기요양사업)'!D43+'6.은학의집(총괄)'!D43+'7.울산씨밀레'!D43</f>
        <v>33600000</v>
      </c>
      <c r="F51" s="65">
        <f>'4. 서울Y 봉천종합사회복지관'!E43+'5.강서구지역자활센터(장기요양사업)'!E43+'6.은학의집(총괄)'!E43+'7.울산씨밀레'!E43</f>
        <v>33600000</v>
      </c>
      <c r="G51" s="229">
        <f t="shared" si="7"/>
        <v>0</v>
      </c>
      <c r="H51" s="239">
        <f t="shared" si="16"/>
        <v>0</v>
      </c>
      <c r="I51" s="254"/>
    </row>
    <row r="52" spans="1:9">
      <c r="A52" s="1176"/>
      <c r="B52" s="1219"/>
      <c r="C52" s="1170"/>
      <c r="D52" s="1083" t="s">
        <v>10</v>
      </c>
      <c r="E52" s="418">
        <f>'4. 서울Y 봉천종합사회복지관'!D44+'5.강서구지역자활센터(장기요양사업)'!D44+'6.은학의집(총괄)'!D44+'7.울산씨밀레'!D44</f>
        <v>35438301</v>
      </c>
      <c r="F52" s="418">
        <f>'4. 서울Y 봉천종합사회복지관'!E44+'5.강서구지역자활센터(장기요양사업)'!E44+'6.은학의집(총괄)'!E44+'7.울산씨밀레'!E44</f>
        <v>27288271</v>
      </c>
      <c r="G52" s="690">
        <f t="shared" si="7"/>
        <v>-8150030</v>
      </c>
      <c r="H52" s="235">
        <f t="shared" si="16"/>
        <v>-0.22997801164339116</v>
      </c>
      <c r="I52" s="79"/>
    </row>
    <row r="53" spans="1:9" ht="17.25" thickBot="1">
      <c r="A53" s="1176"/>
      <c r="B53" s="1220"/>
      <c r="C53" s="1199" t="s">
        <v>488</v>
      </c>
      <c r="D53" s="1209"/>
      <c r="E53" s="469">
        <f>SUM(E49:E52)</f>
        <v>70915053</v>
      </c>
      <c r="F53" s="469">
        <f t="shared" ref="F53" si="17">SUM(F49:F52)</f>
        <v>62860271</v>
      </c>
      <c r="G53" s="1073">
        <f t="shared" si="7"/>
        <v>-8054782</v>
      </c>
      <c r="H53" s="579">
        <f t="shared" si="16"/>
        <v>-0.11358352929666428</v>
      </c>
      <c r="I53" s="294"/>
    </row>
    <row r="54" spans="1:9">
      <c r="A54" s="1176"/>
      <c r="B54" s="1203" t="s">
        <v>501</v>
      </c>
      <c r="C54" s="1170" t="s">
        <v>502</v>
      </c>
      <c r="D54" s="1083" t="s">
        <v>503</v>
      </c>
      <c r="E54" s="68">
        <f>'4. 서울Y 봉천종합사회복지관'!D46+'5.강서구지역자활센터(장기요양사업)'!D46+'6.은학의집(총괄)'!D46+'7.울산씨밀레'!D46</f>
        <v>24000000</v>
      </c>
      <c r="F54" s="68">
        <f>'4. 서울Y 봉천종합사회복지관'!E46+'5.강서구지역자활센터(장기요양사업)'!E46+'6.은학의집(총괄)'!E46+'7.울산씨밀레'!E46</f>
        <v>18000000</v>
      </c>
      <c r="G54" s="516">
        <f t="shared" si="7"/>
        <v>-6000000</v>
      </c>
      <c r="H54" s="239">
        <f t="shared" si="16"/>
        <v>-0.25</v>
      </c>
      <c r="I54" s="421"/>
    </row>
    <row r="55" spans="1:9">
      <c r="A55" s="1176"/>
      <c r="B55" s="1204"/>
      <c r="C55" s="1170"/>
      <c r="D55" s="1083" t="s">
        <v>504</v>
      </c>
      <c r="E55" s="68">
        <f>'4. 서울Y 봉천종합사회복지관'!D47+'5.강서구지역자활센터(장기요양사업)'!D47+'6.은학의집(총괄)'!D47+'7.울산씨밀레'!D47</f>
        <v>24000000</v>
      </c>
      <c r="F55" s="68">
        <f>'4. 서울Y 봉천종합사회복지관'!E47+'5.강서구지역자활센터(장기요양사업)'!E47+'6.은학의집(총괄)'!E47+'7.울산씨밀레'!E47</f>
        <v>18000000</v>
      </c>
      <c r="G55" s="516">
        <f t="shared" si="7"/>
        <v>-6000000</v>
      </c>
      <c r="H55" s="235">
        <f t="shared" si="16"/>
        <v>-0.25</v>
      </c>
      <c r="I55" s="419"/>
    </row>
    <row r="56" spans="1:9" ht="17.25" thickBot="1">
      <c r="A56" s="1176"/>
      <c r="B56" s="1205"/>
      <c r="C56" s="1206" t="s">
        <v>488</v>
      </c>
      <c r="D56" s="1206"/>
      <c r="E56" s="649">
        <f>SUM(E54:E55)</f>
        <v>48000000</v>
      </c>
      <c r="F56" s="649">
        <f t="shared" ref="F56" si="18">SUM(F54:F55)</f>
        <v>36000000</v>
      </c>
      <c r="G56" s="496">
        <f t="shared" si="7"/>
        <v>-12000000</v>
      </c>
      <c r="H56" s="579">
        <f t="shared" si="16"/>
        <v>-0.25</v>
      </c>
      <c r="I56" s="140"/>
    </row>
    <row r="57" spans="1:9" ht="17.25" thickBot="1">
      <c r="A57" s="1177"/>
      <c r="B57" s="1207" t="s">
        <v>505</v>
      </c>
      <c r="C57" s="1207"/>
      <c r="D57" s="1208"/>
      <c r="E57" s="295">
        <f>SUM(E28+E30+E35+E38+E41+E45+E48+E53+E56)</f>
        <v>8378968952</v>
      </c>
      <c r="F57" s="295">
        <f t="shared" ref="F57" si="19">SUM(F28+F30+F35+F38+F41+F45+F48+F53+F56)</f>
        <v>8019049374</v>
      </c>
      <c r="G57" s="547">
        <f t="shared" si="7"/>
        <v>-359919578</v>
      </c>
      <c r="H57" s="644">
        <f t="shared" si="16"/>
        <v>-4.2955115368232717E-2</v>
      </c>
      <c r="I57" s="77"/>
    </row>
    <row r="58" spans="1:9" ht="18" thickBot="1">
      <c r="A58" s="1151" t="s">
        <v>576</v>
      </c>
      <c r="B58" s="1151"/>
      <c r="C58" s="1151"/>
      <c r="D58" s="1151"/>
      <c r="E58" s="1151"/>
      <c r="F58" s="1151"/>
      <c r="G58" s="1151"/>
      <c r="H58" s="1151"/>
      <c r="I58" s="1151"/>
    </row>
    <row r="59" spans="1:9" ht="17.25">
      <c r="A59" s="1228" t="s">
        <v>115</v>
      </c>
      <c r="B59" s="1230" t="s">
        <v>14</v>
      </c>
      <c r="C59" s="1231"/>
      <c r="D59" s="1231"/>
      <c r="E59" s="1232" t="s">
        <v>420</v>
      </c>
      <c r="F59" s="1232" t="s">
        <v>271</v>
      </c>
      <c r="G59" s="1232" t="s">
        <v>56</v>
      </c>
      <c r="H59" s="1239" t="s">
        <v>46</v>
      </c>
      <c r="I59" s="1241" t="s">
        <v>57</v>
      </c>
    </row>
    <row r="60" spans="1:9" ht="18" thickBot="1">
      <c r="A60" s="1229"/>
      <c r="B60" s="61" t="s">
        <v>0</v>
      </c>
      <c r="C60" s="62" t="s">
        <v>1</v>
      </c>
      <c r="D60" s="62" t="s">
        <v>2</v>
      </c>
      <c r="E60" s="1233"/>
      <c r="F60" s="1233"/>
      <c r="G60" s="1233"/>
      <c r="H60" s="1240"/>
      <c r="I60" s="1242"/>
    </row>
    <row r="61" spans="1:9" ht="27.6" customHeight="1">
      <c r="A61" s="1175" t="s">
        <v>116</v>
      </c>
      <c r="B61" s="1223" t="s">
        <v>440</v>
      </c>
      <c r="C61" s="1224" t="s">
        <v>441</v>
      </c>
      <c r="D61" s="218" t="s">
        <v>442</v>
      </c>
      <c r="E61" s="1009">
        <f>'1. 본부사무국'!D27+'2. 서울지부'!D27+'3. 부산지부 '!D27</f>
        <v>71386680</v>
      </c>
      <c r="F61" s="1009">
        <f>'1. 본부사무국'!E27+'2. 서울지부'!E27+'3. 부산지부 '!E27</f>
        <v>71156440</v>
      </c>
      <c r="G61" s="47">
        <f t="shared" ref="G61:G85" si="20">F61-E61</f>
        <v>-230240</v>
      </c>
      <c r="H61" s="300">
        <f t="shared" ref="H61:H85" si="21">G61/E61*100%</f>
        <v>-3.2252515455264202E-3</v>
      </c>
      <c r="I61" s="504"/>
    </row>
    <row r="62" spans="1:9" ht="33">
      <c r="A62" s="1176"/>
      <c r="B62" s="1223"/>
      <c r="C62" s="1224"/>
      <c r="D62" s="219" t="s">
        <v>443</v>
      </c>
      <c r="E62" s="222">
        <f>'1. 본부사무국'!D28+'2. 서울지부'!D28+'3. 부산지부 '!D28</f>
        <v>8200080</v>
      </c>
      <c r="F62" s="222">
        <f>'1. 본부사무국'!E28+'2. 서울지부'!E28+'3. 부산지부 '!E28</f>
        <v>6029670</v>
      </c>
      <c r="G62" s="264">
        <f t="shared" si="20"/>
        <v>-2170410</v>
      </c>
      <c r="H62" s="299">
        <f t="shared" si="21"/>
        <v>-0.26468156408230165</v>
      </c>
      <c r="I62" s="306"/>
    </row>
    <row r="63" spans="1:9">
      <c r="A63" s="1176"/>
      <c r="B63" s="1223"/>
      <c r="C63" s="1224"/>
      <c r="D63" s="219" t="s">
        <v>444</v>
      </c>
      <c r="E63" s="222">
        <f>'1. 본부사무국'!D29+'2. 서울지부'!D29+'3. 부산지부 '!D29</f>
        <v>9855180</v>
      </c>
      <c r="F63" s="222">
        <f>'1. 본부사무국'!E29+'2. 서울지부'!E29+'3. 부산지부 '!E29</f>
        <v>7205630</v>
      </c>
      <c r="G63" s="264">
        <f t="shared" si="20"/>
        <v>-2649550</v>
      </c>
      <c r="H63" s="299">
        <f t="shared" si="21"/>
        <v>-0.26884846344764884</v>
      </c>
      <c r="I63" s="307"/>
    </row>
    <row r="64" spans="1:9">
      <c r="A64" s="1176"/>
      <c r="B64" s="1223"/>
      <c r="C64" s="1224"/>
      <c r="D64" s="219" t="s">
        <v>445</v>
      </c>
      <c r="E64" s="222">
        <f>'1. 본부사무국'!D30+'2. 서울지부'!D30+'3. 부산지부 '!D30</f>
        <v>1200000</v>
      </c>
      <c r="F64" s="222">
        <f>'1. 본부사무국'!E30+'2. 서울지부'!E30+'3. 부산지부 '!E30</f>
        <v>1320000</v>
      </c>
      <c r="G64" s="264">
        <f t="shared" si="20"/>
        <v>120000</v>
      </c>
      <c r="H64" s="299">
        <f t="shared" si="21"/>
        <v>0.1</v>
      </c>
      <c r="I64" s="308"/>
    </row>
    <row r="65" spans="1:9" ht="17.25" thickBot="1">
      <c r="A65" s="1176"/>
      <c r="B65" s="1223"/>
      <c r="C65" s="1225"/>
      <c r="D65" s="750" t="s">
        <v>678</v>
      </c>
      <c r="E65" s="58">
        <f>SUM(E61:E64)</f>
        <v>90641940</v>
      </c>
      <c r="F65" s="58">
        <f t="shared" ref="F65" si="22">SUM(F61:F64)</f>
        <v>85711740</v>
      </c>
      <c r="G65" s="506">
        <f t="shared" si="20"/>
        <v>-4930200</v>
      </c>
      <c r="H65" s="507">
        <f t="shared" si="21"/>
        <v>-5.4392039711418358E-2</v>
      </c>
      <c r="I65" s="266"/>
    </row>
    <row r="66" spans="1:9">
      <c r="A66" s="1176"/>
      <c r="B66" s="1223"/>
      <c r="C66" s="1226" t="s">
        <v>446</v>
      </c>
      <c r="D66" s="220" t="s">
        <v>447</v>
      </c>
      <c r="E66" s="1010">
        <f>'1. 본부사무국'!D32+'2. 서울지부'!D32+'3. 부산지부 '!D32</f>
        <v>1200000</v>
      </c>
      <c r="F66" s="1010">
        <f>'1. 본부사무국'!E32+'2. 서울지부'!E32+'3. 부산지부 '!E32</f>
        <v>1200000</v>
      </c>
      <c r="G66" s="47">
        <f t="shared" si="20"/>
        <v>0</v>
      </c>
      <c r="H66" s="300">
        <f t="shared" si="21"/>
        <v>0</v>
      </c>
      <c r="I66" s="309"/>
    </row>
    <row r="67" spans="1:9">
      <c r="A67" s="1176"/>
      <c r="B67" s="1223"/>
      <c r="C67" s="1224"/>
      <c r="D67" s="219" t="s">
        <v>448</v>
      </c>
      <c r="E67" s="1011">
        <f>'1. 본부사무국'!D33+'2. 서울지부'!D33+'3. 부산지부 '!D33</f>
        <v>1100000</v>
      </c>
      <c r="F67" s="1011">
        <f>'1. 본부사무국'!E33+'2. 서울지부'!E33+'3. 부산지부 '!E33</f>
        <v>1100000</v>
      </c>
      <c r="G67" s="264">
        <f t="shared" si="20"/>
        <v>0</v>
      </c>
      <c r="H67" s="299">
        <f t="shared" si="21"/>
        <v>0</v>
      </c>
      <c r="I67" s="307"/>
    </row>
    <row r="68" spans="1:9" ht="17.25" thickBot="1">
      <c r="A68" s="1176"/>
      <c r="B68" s="1223"/>
      <c r="C68" s="1225"/>
      <c r="D68" s="750" t="s">
        <v>679</v>
      </c>
      <c r="E68" s="58">
        <f>SUM(E66:E67)</f>
        <v>2300000</v>
      </c>
      <c r="F68" s="58">
        <f t="shared" ref="F68" si="23">SUM(F66:F67)</f>
        <v>2300000</v>
      </c>
      <c r="G68" s="506">
        <f t="shared" si="20"/>
        <v>0</v>
      </c>
      <c r="H68" s="507">
        <f t="shared" si="21"/>
        <v>0</v>
      </c>
      <c r="I68" s="59"/>
    </row>
    <row r="69" spans="1:9">
      <c r="A69" s="1176"/>
      <c r="B69" s="1223"/>
      <c r="C69" s="1224" t="s">
        <v>450</v>
      </c>
      <c r="D69" s="218" t="s">
        <v>451</v>
      </c>
      <c r="E69" s="1010">
        <f>'1. 본부사무국'!D35+'2. 서울지부'!D35+'3. 부산지부 '!D35</f>
        <v>50000</v>
      </c>
      <c r="F69" s="1010">
        <f>'1. 본부사무국'!E35+'2. 서울지부'!E35+'3. 부산지부 '!E35</f>
        <v>150000</v>
      </c>
      <c r="G69" s="47">
        <f t="shared" si="20"/>
        <v>100000</v>
      </c>
      <c r="H69" s="300">
        <f t="shared" si="21"/>
        <v>2</v>
      </c>
      <c r="I69" s="511"/>
    </row>
    <row r="70" spans="1:9">
      <c r="A70" s="1176"/>
      <c r="B70" s="1223"/>
      <c r="C70" s="1224"/>
      <c r="D70" s="219" t="s">
        <v>452</v>
      </c>
      <c r="E70" s="1011">
        <f>'1. 본부사무국'!D36+'2. 서울지부'!D36+'3. 부산지부 '!D36</f>
        <v>3000000</v>
      </c>
      <c r="F70" s="1011">
        <f>'1. 본부사무국'!E36+'2. 서울지부'!E36+'3. 부산지부 '!E36</f>
        <v>4000000</v>
      </c>
      <c r="G70" s="264">
        <f t="shared" si="20"/>
        <v>1000000</v>
      </c>
      <c r="H70" s="299">
        <f t="shared" si="21"/>
        <v>0.33333333333333331</v>
      </c>
      <c r="I70" s="307"/>
    </row>
    <row r="71" spans="1:9">
      <c r="A71" s="1176"/>
      <c r="B71" s="1223"/>
      <c r="C71" s="1224"/>
      <c r="D71" s="219" t="s">
        <v>453</v>
      </c>
      <c r="E71" s="1011">
        <f>'1. 본부사무국'!D37+'2. 서울지부'!D37+'3. 부산지부 '!D37</f>
        <v>179120</v>
      </c>
      <c r="F71" s="1011">
        <f>'1. 본부사무국'!E37+'2. 서울지부'!E37+'3. 부산지부 '!E37</f>
        <v>280000</v>
      </c>
      <c r="G71" s="264">
        <f t="shared" si="20"/>
        <v>100880</v>
      </c>
      <c r="H71" s="299">
        <f t="shared" si="21"/>
        <v>0.56319785618579721</v>
      </c>
      <c r="I71" s="307"/>
    </row>
    <row r="72" spans="1:9">
      <c r="A72" s="1176"/>
      <c r="B72" s="1223"/>
      <c r="C72" s="1224"/>
      <c r="D72" s="219" t="s">
        <v>454</v>
      </c>
      <c r="E72" s="1011">
        <f>'1. 본부사무국'!D38+'2. 서울지부'!D38+'3. 부산지부 '!D38</f>
        <v>8800000</v>
      </c>
      <c r="F72" s="1011">
        <f>'1. 본부사무국'!E38+'2. 서울지부'!E38+'3. 부산지부 '!E38</f>
        <v>8900000</v>
      </c>
      <c r="G72" s="264">
        <f t="shared" si="20"/>
        <v>100000</v>
      </c>
      <c r="H72" s="299">
        <f t="shared" si="21"/>
        <v>1.1363636363636364E-2</v>
      </c>
      <c r="I72" s="307"/>
    </row>
    <row r="73" spans="1:9">
      <c r="A73" s="1176"/>
      <c r="B73" s="1223"/>
      <c r="C73" s="1224"/>
      <c r="D73" s="219" t="s">
        <v>455</v>
      </c>
      <c r="E73" s="1011">
        <f>'1. 본부사무국'!D39+'2. 서울지부'!D39+'3. 부산지부 '!D39</f>
        <v>100000</v>
      </c>
      <c r="F73" s="1011">
        <f>'1. 본부사무국'!E39+'2. 서울지부'!E39+'3. 부산지부 '!E39</f>
        <v>150000</v>
      </c>
      <c r="G73" s="264">
        <f t="shared" si="20"/>
        <v>50000</v>
      </c>
      <c r="H73" s="299">
        <f t="shared" si="21"/>
        <v>0.5</v>
      </c>
      <c r="I73" s="308"/>
    </row>
    <row r="74" spans="1:9" ht="17.25" thickBot="1">
      <c r="A74" s="1176"/>
      <c r="B74" s="1223"/>
      <c r="C74" s="1224"/>
      <c r="D74" s="917" t="s">
        <v>680</v>
      </c>
      <c r="E74" s="58">
        <f>SUM(E69:E73)</f>
        <v>12129120</v>
      </c>
      <c r="F74" s="58">
        <f t="shared" ref="F74" si="24">SUM(F69:F73)</f>
        <v>13480000</v>
      </c>
      <c r="G74" s="506">
        <f t="shared" si="20"/>
        <v>1350880</v>
      </c>
      <c r="H74" s="507">
        <f t="shared" si="21"/>
        <v>0.11137493898980305</v>
      </c>
      <c r="I74" s="59"/>
    </row>
    <row r="75" spans="1:9" ht="17.25" thickBot="1">
      <c r="A75" s="1176"/>
      <c r="B75" s="1211"/>
      <c r="C75" s="1212" t="s">
        <v>456</v>
      </c>
      <c r="D75" s="1213"/>
      <c r="E75" s="508">
        <f>SUM(E65,E68,E74)</f>
        <v>105071060</v>
      </c>
      <c r="F75" s="508">
        <f t="shared" ref="F75" si="25">SUM(F65,F68,F74)</f>
        <v>101491740</v>
      </c>
      <c r="G75" s="509">
        <f t="shared" si="20"/>
        <v>-3579320</v>
      </c>
      <c r="H75" s="530">
        <f t="shared" si="21"/>
        <v>-3.4065707531645728E-2</v>
      </c>
      <c r="I75" s="510"/>
    </row>
    <row r="76" spans="1:9">
      <c r="A76" s="1176"/>
      <c r="B76" s="1210" t="s">
        <v>457</v>
      </c>
      <c r="C76" s="1226" t="s">
        <v>458</v>
      </c>
      <c r="D76" s="220" t="s">
        <v>459</v>
      </c>
      <c r="E76" s="1010">
        <f>'1. 본부사무국'!D42+'2. 서울지부'!D42+'3. 부산지부 '!D42</f>
        <v>15000000</v>
      </c>
      <c r="F76" s="1010">
        <f>'1. 본부사무국'!E42+'2. 서울지부'!E42+'3. 부산지부 '!E42</f>
        <v>13000000</v>
      </c>
      <c r="G76" s="47">
        <f t="shared" si="20"/>
        <v>-2000000</v>
      </c>
      <c r="H76" s="299">
        <f t="shared" si="21"/>
        <v>-0.13333333333333333</v>
      </c>
      <c r="I76" s="309"/>
    </row>
    <row r="77" spans="1:9">
      <c r="A77" s="1176"/>
      <c r="B77" s="1223"/>
      <c r="C77" s="1227"/>
      <c r="D77" s="219" t="s">
        <v>460</v>
      </c>
      <c r="E77" s="1011">
        <f>'1. 본부사무국'!D43+'2. 서울지부'!D43+'3. 부산지부 '!D43</f>
        <v>23913405</v>
      </c>
      <c r="F77" s="1011">
        <f>'1. 본부사무국'!E43+'2. 서울지부'!E43+'3. 부산지부 '!E43</f>
        <v>8629200</v>
      </c>
      <c r="G77" s="264">
        <f t="shared" si="20"/>
        <v>-15284205</v>
      </c>
      <c r="H77" s="299">
        <f t="shared" si="21"/>
        <v>-0.63914800088067758</v>
      </c>
      <c r="I77" s="307"/>
    </row>
    <row r="78" spans="1:9" ht="17.25" thickBot="1">
      <c r="A78" s="1176"/>
      <c r="B78" s="1211"/>
      <c r="C78" s="1212" t="s">
        <v>424</v>
      </c>
      <c r="D78" s="1213"/>
      <c r="E78" s="58">
        <f>SUM(E76:E77)</f>
        <v>38913405</v>
      </c>
      <c r="F78" s="58">
        <f t="shared" ref="F78" si="26">SUM(F76:F77)</f>
        <v>21629200</v>
      </c>
      <c r="G78" s="265">
        <f t="shared" si="20"/>
        <v>-17284205</v>
      </c>
      <c r="H78" s="505">
        <f t="shared" si="21"/>
        <v>-0.44417097398698469</v>
      </c>
      <c r="I78" s="266"/>
    </row>
    <row r="79" spans="1:9">
      <c r="A79" s="1176"/>
      <c r="B79" s="1210" t="s">
        <v>461</v>
      </c>
      <c r="C79" s="220" t="s">
        <v>462</v>
      </c>
      <c r="D79" s="220" t="s">
        <v>463</v>
      </c>
      <c r="E79" s="512">
        <f>'1. 본부사무국'!D45+'2. 서울지부'!D45+'3. 부산지부 '!D45</f>
        <v>1140000</v>
      </c>
      <c r="F79" s="512">
        <f>'1. 본부사무국'!E45+'2. 서울지부'!E45+'3. 부산지부 '!E45</f>
        <v>1200000</v>
      </c>
      <c r="G79" s="262">
        <f t="shared" si="20"/>
        <v>60000</v>
      </c>
      <c r="H79" s="299">
        <f t="shared" si="21"/>
        <v>5.2631578947368418E-2</v>
      </c>
      <c r="I79" s="513"/>
    </row>
    <row r="80" spans="1:9" ht="17.25" thickBot="1">
      <c r="A80" s="1176"/>
      <c r="B80" s="1211"/>
      <c r="C80" s="1212" t="s">
        <v>449</v>
      </c>
      <c r="D80" s="1213"/>
      <c r="E80" s="58">
        <f>E79</f>
        <v>1140000</v>
      </c>
      <c r="F80" s="58">
        <f t="shared" ref="F80" si="27">F79</f>
        <v>1200000</v>
      </c>
      <c r="G80" s="265">
        <f t="shared" si="20"/>
        <v>60000</v>
      </c>
      <c r="H80" s="299">
        <f t="shared" si="21"/>
        <v>5.2631578947368418E-2</v>
      </c>
      <c r="I80" s="266"/>
    </row>
    <row r="81" spans="1:9">
      <c r="A81" s="1176"/>
      <c r="B81" s="1210" t="s">
        <v>464</v>
      </c>
      <c r="C81" s="220" t="s">
        <v>465</v>
      </c>
      <c r="D81" s="220" t="s">
        <v>466</v>
      </c>
      <c r="E81" s="46">
        <f>'1. 본부사무국'!D47+'2. 서울지부'!D47+'3. 부산지부 '!D47</f>
        <v>0</v>
      </c>
      <c r="F81" s="46">
        <f>'1. 본부사무국'!E47+'2. 서울지부'!E47+'3. 부산지부 '!E47</f>
        <v>100000</v>
      </c>
      <c r="G81" s="47">
        <f t="shared" si="20"/>
        <v>100000</v>
      </c>
      <c r="H81" s="299" t="e">
        <f t="shared" si="21"/>
        <v>#DIV/0!</v>
      </c>
      <c r="I81" s="49"/>
    </row>
    <row r="82" spans="1:9" ht="17.25" thickBot="1">
      <c r="A82" s="1176"/>
      <c r="B82" s="1211"/>
      <c r="C82" s="1214" t="s">
        <v>424</v>
      </c>
      <c r="D82" s="1215"/>
      <c r="E82" s="58">
        <f>E81</f>
        <v>0</v>
      </c>
      <c r="F82" s="58">
        <f t="shared" ref="F82" si="28">F81</f>
        <v>100000</v>
      </c>
      <c r="G82" s="265">
        <f t="shared" si="20"/>
        <v>100000</v>
      </c>
      <c r="H82" s="664" t="e">
        <f t="shared" si="21"/>
        <v>#DIV/0!</v>
      </c>
      <c r="I82" s="59"/>
    </row>
    <row r="83" spans="1:9">
      <c r="A83" s="1176"/>
      <c r="B83" s="818" t="s">
        <v>42</v>
      </c>
      <c r="C83" s="220" t="s">
        <v>27</v>
      </c>
      <c r="D83" s="220" t="s">
        <v>296</v>
      </c>
      <c r="E83" s="46">
        <f>'1. 본부사무국'!D49+'2. 서울지부'!D49+'3. 부산지부 '!D49</f>
        <v>6568572</v>
      </c>
      <c r="F83" s="46">
        <f>'1. 본부사무국'!E49+'2. 서울지부'!E49+'3. 부산지부 '!E49</f>
        <v>4151396</v>
      </c>
      <c r="G83" s="47">
        <f t="shared" si="20"/>
        <v>-2417176</v>
      </c>
      <c r="H83" s="299">
        <f t="shared" si="21"/>
        <v>-0.36799109456362816</v>
      </c>
      <c r="I83" s="49"/>
    </row>
    <row r="84" spans="1:9" ht="17.25" thickBot="1">
      <c r="A84" s="1176"/>
      <c r="B84" s="817"/>
      <c r="C84" s="1212" t="s">
        <v>467</v>
      </c>
      <c r="D84" s="1213"/>
      <c r="E84" s="58">
        <f>E83</f>
        <v>6568572</v>
      </c>
      <c r="F84" s="58">
        <f t="shared" ref="F84" si="29">F83</f>
        <v>4151396</v>
      </c>
      <c r="G84" s="265">
        <f t="shared" si="20"/>
        <v>-2417176</v>
      </c>
      <c r="H84" s="664">
        <f t="shared" si="21"/>
        <v>-0.36799109456362816</v>
      </c>
      <c r="I84" s="59"/>
    </row>
    <row r="85" spans="1:9" ht="17.25" thickBot="1">
      <c r="A85" s="1177"/>
      <c r="B85" s="1236" t="s">
        <v>468</v>
      </c>
      <c r="C85" s="1237"/>
      <c r="D85" s="1238"/>
      <c r="E85" s="296">
        <f>SUM(E75,E78,E80,E82,E84)</f>
        <v>151693037</v>
      </c>
      <c r="F85" s="296">
        <f t="shared" ref="F85" si="30">SUM(F75,F78,F80,F82,F84)</f>
        <v>128572336</v>
      </c>
      <c r="G85" s="297">
        <f t="shared" si="20"/>
        <v>-23120701</v>
      </c>
      <c r="H85" s="514">
        <f t="shared" si="21"/>
        <v>-0.15241768150505156</v>
      </c>
      <c r="I85" s="298"/>
    </row>
    <row r="86" spans="1:9" ht="18" thickBot="1">
      <c r="A86" s="1151" t="s">
        <v>576</v>
      </c>
      <c r="B86" s="1151"/>
      <c r="C86" s="1151"/>
      <c r="D86" s="1151"/>
      <c r="E86" s="1151"/>
      <c r="F86" s="1151"/>
      <c r="G86" s="1151"/>
      <c r="H86" s="1151"/>
      <c r="I86" s="1151"/>
    </row>
    <row r="87" spans="1:9" ht="17.25">
      <c r="A87" s="1228" t="s">
        <v>115</v>
      </c>
      <c r="B87" s="1230" t="s">
        <v>14</v>
      </c>
      <c r="C87" s="1231"/>
      <c r="D87" s="1231"/>
      <c r="E87" s="1232" t="s">
        <v>420</v>
      </c>
      <c r="F87" s="1232" t="s">
        <v>271</v>
      </c>
      <c r="G87" s="1232" t="s">
        <v>56</v>
      </c>
      <c r="H87" s="1234" t="s">
        <v>46</v>
      </c>
      <c r="I87" s="1221" t="s">
        <v>57</v>
      </c>
    </row>
    <row r="88" spans="1:9" ht="18" thickBot="1">
      <c r="A88" s="1229"/>
      <c r="B88" s="61" t="s">
        <v>0</v>
      </c>
      <c r="C88" s="62" t="s">
        <v>1</v>
      </c>
      <c r="D88" s="62" t="s">
        <v>2</v>
      </c>
      <c r="E88" s="1233"/>
      <c r="F88" s="1233"/>
      <c r="G88" s="1233"/>
      <c r="H88" s="1235"/>
      <c r="I88" s="1222"/>
    </row>
    <row r="89" spans="1:9" ht="18.600000000000001" customHeight="1">
      <c r="A89" s="1175" t="s">
        <v>117</v>
      </c>
      <c r="B89" s="1181" t="s">
        <v>506</v>
      </c>
      <c r="C89" s="1169" t="s">
        <v>507</v>
      </c>
      <c r="D89" s="661" t="s">
        <v>17</v>
      </c>
      <c r="E89" s="238">
        <f>'4. 서울Y 봉천종합사회복지관'!D53+'5.강서구지역자활센터(장기요양사업)'!D53+'6.은학의집(총괄)'!D53+'7.울산씨밀레'!D53</f>
        <v>2937886960</v>
      </c>
      <c r="F89" s="238">
        <f>'4. 서울Y 봉천종합사회복지관'!E53+'5.강서구지역자활센터(장기요양사업)'!E53+'6.은학의집(총괄)'!E53+'7.울산씨밀레'!E53</f>
        <v>3044502850</v>
      </c>
      <c r="G89" s="491">
        <f t="shared" ref="G89:G114" si="31">F89-E89</f>
        <v>106615890</v>
      </c>
      <c r="H89" s="414">
        <f t="shared" ref="H89:H104" si="32">G89/E89*100%</f>
        <v>3.6289990544768953E-2</v>
      </c>
      <c r="I89" s="493"/>
    </row>
    <row r="90" spans="1:9">
      <c r="A90" s="1176"/>
      <c r="B90" s="1182"/>
      <c r="C90" s="1170"/>
      <c r="D90" s="654" t="s">
        <v>32</v>
      </c>
      <c r="E90" s="238">
        <f>'4. 서울Y 봉천종합사회복지관'!D54+'5.강서구지역자활센터(장기요양사업)'!D54+'6.은학의집(총괄)'!D54+'7.울산씨밀레'!D54</f>
        <v>788723730</v>
      </c>
      <c r="F90" s="238">
        <f>'4. 서울Y 봉천종합사회복지관'!E54+'5.강서구지역자활센터(장기요양사업)'!E54+'6.은학의집(총괄)'!E54+'7.울산씨밀레'!E54</f>
        <v>765680340</v>
      </c>
      <c r="G90" s="76">
        <f t="shared" si="31"/>
        <v>-23043390</v>
      </c>
      <c r="H90" s="136">
        <f t="shared" si="32"/>
        <v>-2.9216047550642353E-2</v>
      </c>
      <c r="I90" s="37"/>
    </row>
    <row r="91" spans="1:9">
      <c r="A91" s="1176"/>
      <c r="B91" s="1182"/>
      <c r="C91" s="1170"/>
      <c r="D91" s="654" t="s">
        <v>508</v>
      </c>
      <c r="E91" s="238">
        <f>'4. 서울Y 봉천종합사회복지관'!D55+'5.강서구지역자활센터(장기요양사업)'!D55+'6.은학의집(총괄)'!D55+'7.울산씨밀레'!D55</f>
        <v>10000000</v>
      </c>
      <c r="F91" s="238">
        <f>'4. 서울Y 봉천종합사회복지관'!E55+'5.강서구지역자활센터(장기요양사업)'!E55+'6.은학의집(총괄)'!E55+'7.울산씨밀레'!E55</f>
        <v>7000000</v>
      </c>
      <c r="G91" s="76">
        <f t="shared" si="31"/>
        <v>-3000000</v>
      </c>
      <c r="H91" s="136">
        <f t="shared" si="32"/>
        <v>-0.3</v>
      </c>
      <c r="I91" s="37"/>
    </row>
    <row r="92" spans="1:9">
      <c r="A92" s="1176"/>
      <c r="B92" s="1182"/>
      <c r="C92" s="1170"/>
      <c r="D92" s="654" t="s">
        <v>509</v>
      </c>
      <c r="E92" s="238">
        <f>'4. 서울Y 봉천종합사회복지관'!D56+'5.강서구지역자활센터(장기요양사업)'!D56+'6.은학의집(총괄)'!D56+'7.울산씨밀레'!D56</f>
        <v>308217330</v>
      </c>
      <c r="F92" s="238">
        <f>'4. 서울Y 봉천종합사회복지관'!E56+'5.강서구지역자활센터(장기요양사업)'!E56+'6.은학의집(총괄)'!E56+'7.울산씨밀레'!E56</f>
        <v>315808830</v>
      </c>
      <c r="G92" s="76">
        <f t="shared" si="31"/>
        <v>7591500</v>
      </c>
      <c r="H92" s="136">
        <f t="shared" si="32"/>
        <v>2.4630347683564712E-2</v>
      </c>
      <c r="I92" s="37"/>
    </row>
    <row r="93" spans="1:9">
      <c r="A93" s="1176"/>
      <c r="B93" s="1182"/>
      <c r="C93" s="1170"/>
      <c r="D93" s="654" t="s">
        <v>33</v>
      </c>
      <c r="E93" s="238">
        <f>'4. 서울Y 봉천종합사회복지관'!D57+'5.강서구지역자활센터(장기요양사업)'!D57+'6.은학의집(총괄)'!D57+'7.울산씨밀레'!D57</f>
        <v>369666040</v>
      </c>
      <c r="F93" s="238">
        <f>'4. 서울Y 봉천종합사회복지관'!E57+'5.강서구지역자활센터(장기요양사업)'!E57+'6.은학의집(총괄)'!E57+'7.울산씨밀레'!E57</f>
        <v>377115280</v>
      </c>
      <c r="G93" s="76">
        <f t="shared" si="31"/>
        <v>7449240</v>
      </c>
      <c r="H93" s="136">
        <f t="shared" si="32"/>
        <v>2.0151269508013232E-2</v>
      </c>
      <c r="I93" s="37"/>
    </row>
    <row r="94" spans="1:9">
      <c r="A94" s="1176"/>
      <c r="B94" s="1182"/>
      <c r="C94" s="1170"/>
      <c r="D94" s="321" t="s">
        <v>18</v>
      </c>
      <c r="E94" s="238">
        <f>'4. 서울Y 봉천종합사회복지관'!D58+'5.강서구지역자활센터(장기요양사업)'!D58+'6.은학의집(총괄)'!D58+'7.울산씨밀레'!D58</f>
        <v>57520000</v>
      </c>
      <c r="F94" s="238">
        <f>'4. 서울Y 봉천종합사회복지관'!E58+'5.강서구지역자활센터(장기요양사업)'!E58+'6.은학의집(총괄)'!E58+'7.울산씨밀레'!E58</f>
        <v>28380000</v>
      </c>
      <c r="G94" s="35">
        <f t="shared" si="31"/>
        <v>-29140000</v>
      </c>
      <c r="H94" s="136">
        <f t="shared" si="32"/>
        <v>-0.50660639777468708</v>
      </c>
      <c r="I94" s="37"/>
    </row>
    <row r="95" spans="1:9" ht="17.25" thickBot="1">
      <c r="A95" s="1176"/>
      <c r="B95" s="1182"/>
      <c r="C95" s="1171"/>
      <c r="D95" s="1128" t="s">
        <v>682</v>
      </c>
      <c r="E95" s="489">
        <f>SUM(E89:E94)</f>
        <v>4472014060</v>
      </c>
      <c r="F95" s="489">
        <f t="shared" ref="F95" si="33">SUM(F89:F94)</f>
        <v>4538487300</v>
      </c>
      <c r="G95" s="470">
        <f t="shared" si="31"/>
        <v>66473240</v>
      </c>
      <c r="H95" s="490">
        <f t="shared" si="32"/>
        <v>1.4864273481286864E-2</v>
      </c>
      <c r="I95" s="41"/>
    </row>
    <row r="96" spans="1:9">
      <c r="A96" s="1176"/>
      <c r="B96" s="1182"/>
      <c r="C96" s="1169" t="s">
        <v>510</v>
      </c>
      <c r="D96" s="812" t="s">
        <v>19</v>
      </c>
      <c r="E96" s="692">
        <f>'4. 서울Y 봉천종합사회복지관'!D60+'5.강서구지역자활센터(장기요양사업)'!D60+'6.은학의집(총괄)'!D60+'7.울산씨밀레'!D60</f>
        <v>16928000</v>
      </c>
      <c r="F96" s="692">
        <f>'4. 서울Y 봉천종합사회복지관'!E60+'5.강서구지역자활센터(장기요양사업)'!E60+'6.은학의집(총괄)'!E60+'7.울산씨밀레'!E60</f>
        <v>19600000</v>
      </c>
      <c r="G96" s="170">
        <f t="shared" si="31"/>
        <v>2672000</v>
      </c>
      <c r="H96" s="414">
        <f t="shared" si="32"/>
        <v>0.15784499054820417</v>
      </c>
      <c r="I96" s="493"/>
    </row>
    <row r="97" spans="1:9">
      <c r="A97" s="1176"/>
      <c r="B97" s="1182"/>
      <c r="C97" s="1170"/>
      <c r="D97" s="691" t="s">
        <v>511</v>
      </c>
      <c r="E97" s="44">
        <f>'4. 서울Y 봉천종합사회복지관'!D61+'5.강서구지역자활센터(장기요양사업)'!D61+'6.은학의집(총괄)'!D61+'7.울산씨밀레'!D61</f>
        <v>15600000</v>
      </c>
      <c r="F97" s="44">
        <f>'4. 서울Y 봉천종합사회복지관'!E61+'5.강서구지역자활센터(장기요양사업)'!E61+'6.은학의집(총괄)'!E61+'7.울산씨밀레'!E61</f>
        <v>6000000</v>
      </c>
      <c r="G97" s="76">
        <f t="shared" si="31"/>
        <v>-9600000</v>
      </c>
      <c r="H97" s="136">
        <f t="shared" si="32"/>
        <v>-0.61538461538461542</v>
      </c>
      <c r="I97" s="37"/>
    </row>
    <row r="98" spans="1:9">
      <c r="A98" s="1176"/>
      <c r="B98" s="1182"/>
      <c r="C98" s="1170"/>
      <c r="D98" s="654" t="s">
        <v>20</v>
      </c>
      <c r="E98" s="44">
        <f>'4. 서울Y 봉천종합사회복지관'!D62+'5.강서구지역자활센터(장기요양사업)'!D62+'6.은학의집(총괄)'!D62+'7.울산씨밀레'!D62</f>
        <v>50580000</v>
      </c>
      <c r="F98" s="44">
        <f>'4. 서울Y 봉천종합사회복지관'!E62+'5.강서구지역자활센터(장기요양사업)'!E62+'6.은학의집(총괄)'!E62+'7.울산씨밀레'!E62</f>
        <v>47340000</v>
      </c>
      <c r="G98" s="76">
        <f t="shared" si="31"/>
        <v>-3240000</v>
      </c>
      <c r="H98" s="136">
        <f t="shared" si="32"/>
        <v>-6.4056939501779361E-2</v>
      </c>
      <c r="I98" s="37"/>
    </row>
    <row r="99" spans="1:9" ht="17.25" thickBot="1">
      <c r="A99" s="1176"/>
      <c r="B99" s="1182"/>
      <c r="C99" s="1171"/>
      <c r="D99" s="1128" t="s">
        <v>682</v>
      </c>
      <c r="E99" s="489">
        <f>SUM(E96:E98)</f>
        <v>83108000</v>
      </c>
      <c r="F99" s="489">
        <f t="shared" ref="F99" si="34">SUM(F96:F98)</f>
        <v>72940000</v>
      </c>
      <c r="G99" s="546">
        <f t="shared" si="31"/>
        <v>-10168000</v>
      </c>
      <c r="H99" s="490">
        <f t="shared" si="32"/>
        <v>-0.12234682581700919</v>
      </c>
      <c r="I99" s="41"/>
    </row>
    <row r="100" spans="1:9">
      <c r="A100" s="1176"/>
      <c r="B100" s="1182"/>
      <c r="C100" s="1169" t="s">
        <v>512</v>
      </c>
      <c r="D100" s="527" t="s">
        <v>21</v>
      </c>
      <c r="E100" s="662">
        <f>'4. 서울Y 봉천종합사회복지관'!D64+'5.강서구지역자활센터(장기요양사업)'!D64+'6.은학의집(총괄)'!D64+'7.울산씨밀레'!D64</f>
        <v>10810000</v>
      </c>
      <c r="F100" s="662">
        <f>'4. 서울Y 봉천종합사회복지관'!E64+'5.강서구지역자활센터(장기요양사업)'!E64+'6.은학의집(총괄)'!E64+'7.울산씨밀레'!E64</f>
        <v>11800000</v>
      </c>
      <c r="G100" s="170">
        <f t="shared" si="31"/>
        <v>990000</v>
      </c>
      <c r="H100" s="414">
        <f t="shared" si="32"/>
        <v>9.1581868640148015E-2</v>
      </c>
      <c r="I100" s="493"/>
    </row>
    <row r="101" spans="1:9">
      <c r="A101" s="1176"/>
      <c r="B101" s="1182"/>
      <c r="C101" s="1170"/>
      <c r="D101" s="654" t="s">
        <v>34</v>
      </c>
      <c r="E101" s="65">
        <f>'4. 서울Y 봉천종합사회복지관'!D65+'5.강서구지역자활센터(장기요양사업)'!D65+'6.은학의집(총괄)'!D65+'7.울산씨밀레'!D65</f>
        <v>123924000</v>
      </c>
      <c r="F101" s="65">
        <f>'4. 서울Y 봉천종합사회복지관'!E65+'5.강서구지역자활센터(장기요양사업)'!E65+'6.은학의집(총괄)'!E65+'7.울산씨밀레'!E65</f>
        <v>120853000</v>
      </c>
      <c r="G101" s="76">
        <f t="shared" si="31"/>
        <v>-3071000</v>
      </c>
      <c r="H101" s="136">
        <f t="shared" si="32"/>
        <v>-2.478131758174365E-2</v>
      </c>
      <c r="I101" s="37"/>
    </row>
    <row r="102" spans="1:9">
      <c r="A102" s="1176"/>
      <c r="B102" s="1182"/>
      <c r="C102" s="1170"/>
      <c r="D102" s="654" t="s">
        <v>23</v>
      </c>
      <c r="E102" s="65">
        <f>'4. 서울Y 봉천종합사회복지관'!D66+'5.강서구지역자활센터(장기요양사업)'!D66+'6.은학의집(총괄)'!D66+'7.울산씨밀레'!D66</f>
        <v>365808000</v>
      </c>
      <c r="F102" s="65">
        <f>'4. 서울Y 봉천종합사회복지관'!E66+'5.강서구지역자활센터(장기요양사업)'!E66+'6.은학의집(총괄)'!E66+'7.울산씨밀레'!E66</f>
        <v>377146000</v>
      </c>
      <c r="G102" s="76">
        <f t="shared" si="31"/>
        <v>11338000</v>
      </c>
      <c r="H102" s="136">
        <f t="shared" si="32"/>
        <v>3.0994401434632377E-2</v>
      </c>
      <c r="I102" s="37"/>
    </row>
    <row r="103" spans="1:9">
      <c r="A103" s="1176"/>
      <c r="B103" s="1182"/>
      <c r="C103" s="1170"/>
      <c r="D103" s="654" t="s">
        <v>24</v>
      </c>
      <c r="E103" s="65">
        <f>'4. 서울Y 봉천종합사회복지관'!D67+'5.강서구지역자활센터(장기요양사업)'!D67+'6.은학의집(총괄)'!D67+'7.울산씨밀레'!D67</f>
        <v>16934000</v>
      </c>
      <c r="F103" s="65">
        <f>'4. 서울Y 봉천종합사회복지관'!E67+'5.강서구지역자활센터(장기요양사업)'!E67+'6.은학의집(총괄)'!E67+'7.울산씨밀레'!E67</f>
        <v>16376000</v>
      </c>
      <c r="G103" s="76">
        <f t="shared" si="31"/>
        <v>-558000</v>
      </c>
      <c r="H103" s="136">
        <f t="shared" si="32"/>
        <v>-3.295145860399197E-2</v>
      </c>
      <c r="I103" s="37"/>
    </row>
    <row r="104" spans="1:9">
      <c r="A104" s="1176"/>
      <c r="B104" s="1182"/>
      <c r="C104" s="1170"/>
      <c r="D104" s="654" t="s">
        <v>35</v>
      </c>
      <c r="E104" s="65">
        <f>'4. 서울Y 봉천종합사회복지관'!D68+'5.강서구지역자활센터(장기요양사업)'!D68+'6.은학의집(총괄)'!D68+'7.울산씨밀레'!D68</f>
        <v>62900000</v>
      </c>
      <c r="F104" s="65">
        <f>'4. 서울Y 봉천종합사회복지관'!E68+'5.강서구지역자활센터(장기요양사업)'!E68+'6.은학의집(총괄)'!E68+'7.울산씨밀레'!E68</f>
        <v>81800000</v>
      </c>
      <c r="G104" s="171">
        <f t="shared" si="31"/>
        <v>18900000</v>
      </c>
      <c r="H104" s="136">
        <f t="shared" si="32"/>
        <v>0.30047694753577109</v>
      </c>
      <c r="I104" s="75"/>
    </row>
    <row r="105" spans="1:9">
      <c r="A105" s="1176"/>
      <c r="B105" s="1182"/>
      <c r="C105" s="1170"/>
      <c r="D105" s="1070" t="s">
        <v>669</v>
      </c>
      <c r="E105" s="65">
        <f>'4. 서울Y 봉천종합사회복지관'!D69+'5.강서구지역자활센터(장기요양사업)'!D69+'6.은학의집(총괄)'!D69+'7.울산씨밀레'!D69</f>
        <v>4400000</v>
      </c>
      <c r="F105" s="65">
        <f>'4. 서울Y 봉천종합사회복지관'!E69+'5.강서구지역자활센터(장기요양사업)'!E69+'6.은학의집(총괄)'!E69+'7.울산씨밀레'!E69</f>
        <v>5280000</v>
      </c>
      <c r="G105" s="717">
        <f t="shared" si="31"/>
        <v>880000</v>
      </c>
      <c r="H105" s="136"/>
      <c r="I105" s="82"/>
    </row>
    <row r="106" spans="1:9">
      <c r="A106" s="1176"/>
      <c r="B106" s="1182"/>
      <c r="C106" s="1170"/>
      <c r="D106" s="1070" t="s">
        <v>36</v>
      </c>
      <c r="E106" s="65">
        <f>'4. 서울Y 봉천종합사회복지관'!D70+'5.강서구지역자활센터(장기요양사업)'!D70+'6.은학의집(총괄)'!D70+'7.울산씨밀레'!D70</f>
        <v>250888000</v>
      </c>
      <c r="F106" s="65">
        <f>'4. 서울Y 봉천종합사회복지관'!E70+'5.강서구지역자활센터(장기요양사업)'!E70+'6.은학의집(총괄)'!E70+'7.울산씨밀레'!E70</f>
        <v>178460000</v>
      </c>
      <c r="G106" s="717">
        <f t="shared" si="31"/>
        <v>-72428000</v>
      </c>
      <c r="H106" s="136">
        <f t="shared" ref="H106:H114" si="35">G106/E106*100%</f>
        <v>-0.28868658524919488</v>
      </c>
      <c r="I106" s="464"/>
    </row>
    <row r="107" spans="1:9" ht="17.25" thickBot="1">
      <c r="A107" s="1176"/>
      <c r="B107" s="1182"/>
      <c r="C107" s="1171"/>
      <c r="D107" s="1128" t="s">
        <v>682</v>
      </c>
      <c r="E107" s="529">
        <f>SUM(E100:E106)</f>
        <v>835664000</v>
      </c>
      <c r="F107" s="529">
        <f t="shared" ref="F107" si="36">SUM(F100:F106)</f>
        <v>791715000</v>
      </c>
      <c r="G107" s="546">
        <f t="shared" si="31"/>
        <v>-43949000</v>
      </c>
      <c r="H107" s="490">
        <f t="shared" si="35"/>
        <v>-5.2591711501273238E-2</v>
      </c>
      <c r="I107" s="42"/>
    </row>
    <row r="108" spans="1:9" ht="17.25" thickBot="1">
      <c r="A108" s="1176"/>
      <c r="B108" s="1183"/>
      <c r="C108" s="1155" t="s">
        <v>488</v>
      </c>
      <c r="D108" s="1156"/>
      <c r="E108" s="531">
        <f>SUM(E95,E99,E107)</f>
        <v>5390786060</v>
      </c>
      <c r="F108" s="531">
        <f>SUM(F95,F99,F107)</f>
        <v>5403142300</v>
      </c>
      <c r="G108" s="546">
        <f t="shared" si="31"/>
        <v>12356240</v>
      </c>
      <c r="H108" s="533">
        <f t="shared" si="35"/>
        <v>2.2921035749654661E-3</v>
      </c>
      <c r="I108" s="41"/>
    </row>
    <row r="109" spans="1:9">
      <c r="A109" s="1176"/>
      <c r="B109" s="1172" t="s">
        <v>513</v>
      </c>
      <c r="C109" s="1186" t="s">
        <v>514</v>
      </c>
      <c r="D109" s="794" t="s">
        <v>11</v>
      </c>
      <c r="E109" s="693">
        <f>'4. 서울Y 봉천종합사회복지관'!D73+'5.강서구지역자활센터(장기요양사업)'!D73+'6.은학의집(총괄)'!D73+'7.울산씨밀레'!D73</f>
        <v>94999200</v>
      </c>
      <c r="F109" s="693">
        <f>'4. 서울Y 봉천종합사회복지관'!E73+'5.강서구지역자활센터(장기요양사업)'!E73+'6.은학의집(총괄)'!E73+'7.울산씨밀레'!E73</f>
        <v>110740000</v>
      </c>
      <c r="G109" s="550">
        <f t="shared" si="31"/>
        <v>15740800</v>
      </c>
      <c r="H109" s="136">
        <f t="shared" si="35"/>
        <v>0.16569402689706861</v>
      </c>
      <c r="I109" s="37"/>
    </row>
    <row r="110" spans="1:9">
      <c r="A110" s="1176"/>
      <c r="B110" s="1172"/>
      <c r="C110" s="1186"/>
      <c r="D110" s="794" t="s">
        <v>514</v>
      </c>
      <c r="E110" s="44">
        <f>'4. 서울Y 봉천종합사회복지관'!D74+'5.강서구지역자활센터(장기요양사업)'!D74+'6.은학의집(총괄)'!D74+'7.울산씨밀레'!D74</f>
        <v>60000000</v>
      </c>
      <c r="F110" s="44">
        <f>'4. 서울Y 봉천종합사회복지관'!E74+'5.강서구지역자활센터(장기요양사업)'!E74+'6.은학의집(총괄)'!E74+'7.울산씨밀레'!E74</f>
        <v>69000000</v>
      </c>
      <c r="G110" s="64">
        <f t="shared" si="31"/>
        <v>9000000</v>
      </c>
      <c r="H110" s="136">
        <f t="shared" si="35"/>
        <v>0.15</v>
      </c>
      <c r="I110" s="37"/>
    </row>
    <row r="111" spans="1:9">
      <c r="A111" s="1176"/>
      <c r="B111" s="1173"/>
      <c r="C111" s="1170"/>
      <c r="D111" s="795" t="s">
        <v>37</v>
      </c>
      <c r="E111" s="694">
        <f>'4. 서울Y 봉천종합사회복지관'!D75+'5.강서구지역자활센터(장기요양사업)'!D75+'6.은학의집(총괄)'!D75+'7.울산씨밀레'!D75</f>
        <v>265905094</v>
      </c>
      <c r="F111" s="694">
        <f>'4. 서울Y 봉천종합사회복지관'!E75+'5.강서구지역자활센터(장기요양사업)'!E75+'6.은학의집(총괄)'!E75+'7.울산씨밀레'!E75</f>
        <v>203105194</v>
      </c>
      <c r="G111" s="35">
        <f t="shared" si="31"/>
        <v>-62799900</v>
      </c>
      <c r="H111" s="136">
        <f t="shared" si="35"/>
        <v>-0.23617411406191413</v>
      </c>
      <c r="I111" s="37"/>
    </row>
    <row r="112" spans="1:9" ht="17.25" thickBot="1">
      <c r="A112" s="1176"/>
      <c r="B112" s="1174"/>
      <c r="C112" s="1201" t="s">
        <v>515</v>
      </c>
      <c r="D112" s="1202"/>
      <c r="E112" s="518">
        <f>SUM(E109:E111)</f>
        <v>420904294</v>
      </c>
      <c r="F112" s="518">
        <f t="shared" ref="F112" si="37">SUM(F109:F111)</f>
        <v>382845194</v>
      </c>
      <c r="G112" s="546">
        <f t="shared" si="31"/>
        <v>-38059100</v>
      </c>
      <c r="H112" s="521">
        <f t="shared" si="35"/>
        <v>-9.0422218405783239E-2</v>
      </c>
      <c r="I112" s="42"/>
    </row>
    <row r="113" spans="1:9">
      <c r="A113" s="1176"/>
      <c r="B113" s="1157" t="s">
        <v>516</v>
      </c>
      <c r="C113" s="1160" t="s">
        <v>517</v>
      </c>
      <c r="D113" s="534" t="s">
        <v>518</v>
      </c>
      <c r="E113" s="693">
        <f>'4. 서울Y 봉천종합사회복지관'!D77+'5.강서구지역자활센터(장기요양사업)'!D77+'6.은학의집(총괄)'!D77+'7.울산씨밀레'!D77</f>
        <v>217077980</v>
      </c>
      <c r="F113" s="693">
        <f>'4. 서울Y 봉천종합사회복지관'!E77+'5.강서구지역자활센터(장기요양사업)'!E77+'6.은학의집(총괄)'!E77+'7.울산씨밀레'!E77</f>
        <v>234059240</v>
      </c>
      <c r="G113" s="69">
        <f t="shared" si="31"/>
        <v>16981260</v>
      </c>
      <c r="H113" s="414">
        <f t="shared" si="35"/>
        <v>7.8226543291033013E-2</v>
      </c>
      <c r="I113" s="78"/>
    </row>
    <row r="114" spans="1:9">
      <c r="A114" s="1176"/>
      <c r="B114" s="1158"/>
      <c r="C114" s="1161"/>
      <c r="D114" s="859" t="s">
        <v>519</v>
      </c>
      <c r="E114" s="44">
        <f>'4. 서울Y 봉천종합사회복지관'!D78+'5.강서구지역자활센터(장기요양사업)'!D78+'6.은학의집(총괄)'!D78+'7.울산씨밀레'!D78</f>
        <v>55905000</v>
      </c>
      <c r="F114" s="44">
        <f>'4. 서울Y 봉천종합사회복지관'!E78+'5.강서구지역자활센터(장기요양사업)'!E78+'6.은학의집(총괄)'!E78+'7.울산씨밀레'!E78</f>
        <v>55080000</v>
      </c>
      <c r="G114" s="44">
        <f t="shared" si="31"/>
        <v>-825000</v>
      </c>
      <c r="H114" s="136">
        <f t="shared" si="35"/>
        <v>-1.4757177354440569E-2</v>
      </c>
      <c r="I114" s="254"/>
    </row>
    <row r="115" spans="1:9">
      <c r="A115" s="1176"/>
      <c r="B115" s="1158"/>
      <c r="C115" s="1161"/>
      <c r="D115" s="859" t="s">
        <v>520</v>
      </c>
      <c r="E115" s="44">
        <f>'4. 서울Y 봉천종합사회복지관'!D79+'5.강서구지역자활센터(장기요양사업)'!D79+'6.은학의집(총괄)'!D79+'7.울산씨밀레'!D79</f>
        <v>550000</v>
      </c>
      <c r="F115" s="44">
        <f>'4. 서울Y 봉천종합사회복지관'!E79+'5.강서구지역자활센터(장기요양사업)'!E79+'6.은학의집(총괄)'!E79+'7.울산씨밀레'!E79</f>
        <v>550000</v>
      </c>
      <c r="G115" s="65"/>
      <c r="H115" s="136"/>
      <c r="I115" s="254"/>
    </row>
    <row r="116" spans="1:9">
      <c r="A116" s="1176"/>
      <c r="B116" s="1158"/>
      <c r="C116" s="1161"/>
      <c r="D116" s="244" t="s">
        <v>521</v>
      </c>
      <c r="E116" s="44">
        <f>'4. 서울Y 봉천종합사회복지관'!D80+'5.강서구지역자활센터(장기요양사업)'!D80+'6.은학의집(총괄)'!D80+'7.울산씨밀레'!D80</f>
        <v>20175000</v>
      </c>
      <c r="F116" s="44">
        <f>'4. 서울Y 봉천종합사회복지관'!E80+'5.강서구지역자활센터(장기요양사업)'!E80+'6.은학의집(총괄)'!E80+'7.울산씨밀레'!E80</f>
        <v>24000000</v>
      </c>
      <c r="G116" s="44">
        <f t="shared" ref="G116:G155" si="38">F116-E116</f>
        <v>3825000</v>
      </c>
      <c r="H116" s="136">
        <f t="shared" ref="H116:H155" si="39">G116/E116*100%</f>
        <v>0.1895910780669145</v>
      </c>
      <c r="I116" s="82"/>
    </row>
    <row r="117" spans="1:9">
      <c r="A117" s="1176"/>
      <c r="B117" s="1158"/>
      <c r="C117" s="1161"/>
      <c r="D117" s="244" t="s">
        <v>522</v>
      </c>
      <c r="E117" s="694">
        <f>'4. 서울Y 봉천종합사회복지관'!D81+'5.강서구지역자활센터(장기요양사업)'!D81+'6.은학의집(총괄)'!D81+'7.울산씨밀레'!D81</f>
        <v>34605000</v>
      </c>
      <c r="F117" s="694">
        <f>'4. 서울Y 봉천종합사회복지관'!E81+'5.강서구지역자활센터(장기요양사업)'!E81+'6.은학의집(총괄)'!E81+'7.울산씨밀레'!E81</f>
        <v>34850000</v>
      </c>
      <c r="G117" s="65">
        <f t="shared" si="38"/>
        <v>245000</v>
      </c>
      <c r="H117" s="136">
        <f t="shared" si="39"/>
        <v>7.0799017483022687E-3</v>
      </c>
      <c r="I117" s="82"/>
    </row>
    <row r="118" spans="1:9" ht="17.25" thickBot="1">
      <c r="A118" s="1176"/>
      <c r="B118" s="1158"/>
      <c r="C118" s="1162"/>
      <c r="D118" s="1128" t="s">
        <v>682</v>
      </c>
      <c r="E118" s="469">
        <f>SUM(E113:E117)</f>
        <v>328312980</v>
      </c>
      <c r="F118" s="469">
        <f t="shared" ref="F118" si="40">SUM(F113:F117)</f>
        <v>348539240</v>
      </c>
      <c r="G118" s="645">
        <f t="shared" si="38"/>
        <v>20226260</v>
      </c>
      <c r="H118" s="490">
        <f t="shared" si="39"/>
        <v>6.1606641321339167E-2</v>
      </c>
      <c r="I118" s="80"/>
    </row>
    <row r="119" spans="1:9">
      <c r="A119" s="1176"/>
      <c r="B119" s="1158"/>
      <c r="C119" s="1163"/>
      <c r="D119" s="812" t="s">
        <v>523</v>
      </c>
      <c r="E119" s="238">
        <f>'4. 서울Y 봉천종합사회복지관'!D83+'5.강서구지역자활센터(장기요양사업)'!D83+'6.은학의집(총괄)'!D83+'7.울산씨밀레'!D83</f>
        <v>28100000</v>
      </c>
      <c r="F119" s="238">
        <f>'4. 서울Y 봉천종합사회복지관'!E83+'5.강서구지역자활센터(장기요양사업)'!E83+'6.은학의집(총괄)'!E83+'7.울산씨밀레'!E83</f>
        <v>22600000</v>
      </c>
      <c r="G119" s="69">
        <f t="shared" si="38"/>
        <v>-5500000</v>
      </c>
      <c r="H119" s="414">
        <f t="shared" si="39"/>
        <v>-0.19572953736654805</v>
      </c>
      <c r="I119" s="78"/>
    </row>
    <row r="120" spans="1:9">
      <c r="A120" s="1176"/>
      <c r="B120" s="1158"/>
      <c r="C120" s="1164"/>
      <c r="D120" s="795" t="s">
        <v>524</v>
      </c>
      <c r="E120" s="238">
        <f>'4. 서울Y 봉천종합사회복지관'!D84+'5.강서구지역자활센터(장기요양사업)'!D84+'6.은학의집(총괄)'!D84+'7.울산씨밀레'!D84</f>
        <v>733626000</v>
      </c>
      <c r="F120" s="238">
        <f>'4. 서울Y 봉천종합사회복지관'!E84+'5.강서구지역자활센터(장기요양사업)'!E84+'6.은학의집(총괄)'!E84+'7.울산씨밀레'!E84</f>
        <v>816850000</v>
      </c>
      <c r="G120" s="65">
        <f t="shared" si="38"/>
        <v>83224000</v>
      </c>
      <c r="H120" s="136">
        <f t="shared" si="39"/>
        <v>0.11344199905674009</v>
      </c>
      <c r="I120" s="82"/>
    </row>
    <row r="121" spans="1:9">
      <c r="A121" s="1176"/>
      <c r="B121" s="1158"/>
      <c r="C121" s="1164"/>
      <c r="D121" s="795" t="s">
        <v>525</v>
      </c>
      <c r="E121" s="238">
        <f>'4. 서울Y 봉천종합사회복지관'!D85+'5.강서구지역자활센터(장기요양사업)'!D85+'6.은학의집(총괄)'!D85+'7.울산씨밀레'!D85</f>
        <v>80772000</v>
      </c>
      <c r="F121" s="238">
        <f>'4. 서울Y 봉천종합사회복지관'!E85+'5.강서구지역자활센터(장기요양사업)'!E85+'6.은학의집(총괄)'!E85+'7.울산씨밀레'!E85</f>
        <v>89920000</v>
      </c>
      <c r="G121" s="65">
        <f t="shared" si="38"/>
        <v>9148000</v>
      </c>
      <c r="H121" s="136">
        <f t="shared" si="39"/>
        <v>0.11325706928143416</v>
      </c>
      <c r="I121" s="82"/>
    </row>
    <row r="122" spans="1:9">
      <c r="A122" s="1176"/>
      <c r="B122" s="1158"/>
      <c r="C122" s="1164"/>
      <c r="D122" s="795" t="s">
        <v>526</v>
      </c>
      <c r="E122" s="238"/>
      <c r="F122" s="238"/>
      <c r="G122" s="65"/>
      <c r="H122" s="136"/>
      <c r="I122" s="82"/>
    </row>
    <row r="123" spans="1:9">
      <c r="A123" s="1176"/>
      <c r="B123" s="1158"/>
      <c r="C123" s="1164"/>
      <c r="D123" s="795" t="s">
        <v>527</v>
      </c>
      <c r="E123" s="238"/>
      <c r="F123" s="238"/>
      <c r="G123" s="65"/>
      <c r="H123" s="136"/>
      <c r="I123" s="82"/>
    </row>
    <row r="124" spans="1:9">
      <c r="A124" s="1176"/>
      <c r="B124" s="1158"/>
      <c r="C124" s="1164"/>
      <c r="D124" s="795" t="s">
        <v>528</v>
      </c>
      <c r="E124" s="238"/>
      <c r="F124" s="238"/>
      <c r="G124" s="65"/>
      <c r="H124" s="136"/>
      <c r="I124" s="82"/>
    </row>
    <row r="125" spans="1:9" ht="18" customHeight="1">
      <c r="A125" s="1176"/>
      <c r="B125" s="1158"/>
      <c r="C125" s="1164"/>
      <c r="D125" s="795" t="s">
        <v>529</v>
      </c>
      <c r="E125" s="238"/>
      <c r="F125" s="238"/>
      <c r="G125" s="65"/>
      <c r="H125" s="136"/>
      <c r="I125" s="82"/>
    </row>
    <row r="126" spans="1:9" ht="15.75" customHeight="1">
      <c r="A126" s="1176"/>
      <c r="B126" s="1158"/>
      <c r="C126" s="1164"/>
      <c r="D126" s="795" t="s">
        <v>530</v>
      </c>
      <c r="E126" s="238"/>
      <c r="F126" s="238"/>
      <c r="G126" s="65"/>
      <c r="H126" s="136"/>
      <c r="I126" s="82"/>
    </row>
    <row r="127" spans="1:9">
      <c r="A127" s="1176"/>
      <c r="B127" s="1158"/>
      <c r="C127" s="1164"/>
      <c r="D127" s="795" t="s">
        <v>531</v>
      </c>
      <c r="E127" s="238"/>
      <c r="F127" s="238"/>
      <c r="G127" s="44"/>
      <c r="H127" s="136"/>
      <c r="I127" s="82"/>
    </row>
    <row r="128" spans="1:9">
      <c r="A128" s="1176"/>
      <c r="B128" s="1158"/>
      <c r="C128" s="1164"/>
      <c r="D128" s="795" t="s">
        <v>532</v>
      </c>
      <c r="E128" s="238">
        <f>'4. 서울Y 봉천종합사회복지관'!D92+'5.강서구지역자활센터(장기요양사업)'!D92+'6.은학의집(총괄)'!D92+'7.울산씨밀레'!D92</f>
        <v>0</v>
      </c>
      <c r="F128" s="238">
        <f>'4. 서울Y 봉천종합사회복지관'!E92+'5.강서구지역자활센터(장기요양사업)'!E92+'6.은학의집(총괄)'!E92+'7.울산씨밀레'!E92</f>
        <v>3500000</v>
      </c>
      <c r="G128" s="44">
        <f t="shared" si="38"/>
        <v>3500000</v>
      </c>
      <c r="H128" s="136" t="e">
        <f t="shared" si="39"/>
        <v>#DIV/0!</v>
      </c>
      <c r="I128" s="82"/>
    </row>
    <row r="129" spans="1:9">
      <c r="A129" s="1176"/>
      <c r="B129" s="1158"/>
      <c r="C129" s="1164"/>
      <c r="D129" s="795" t="s">
        <v>533</v>
      </c>
      <c r="E129" s="238">
        <f>'4. 서울Y 봉천종합사회복지관'!D93+'5.강서구지역자활센터(장기요양사업)'!D93+'6.은학의집(총괄)'!D93+'7.울산씨밀레'!D93</f>
        <v>115640000</v>
      </c>
      <c r="F129" s="238">
        <f>'4. 서울Y 봉천종합사회복지관'!E93+'5.강서구지역자활센터(장기요양사업)'!E93+'6.은학의집(총괄)'!E93+'7.울산씨밀레'!E93</f>
        <v>122330000</v>
      </c>
      <c r="G129" s="65">
        <f t="shared" si="38"/>
        <v>6690000</v>
      </c>
      <c r="H129" s="136">
        <f t="shared" si="39"/>
        <v>5.7851954341058456E-2</v>
      </c>
      <c r="I129" s="82"/>
    </row>
    <row r="130" spans="1:9">
      <c r="A130" s="1176"/>
      <c r="B130" s="1158"/>
      <c r="C130" s="1164"/>
      <c r="D130" s="795" t="s">
        <v>534</v>
      </c>
      <c r="E130" s="238">
        <f>'4. 서울Y 봉천종합사회복지관'!D94+'5.강서구지역자활센터(장기요양사업)'!D94+'6.은학의집(총괄)'!D94+'7.울산씨밀레'!D94</f>
        <v>4300000</v>
      </c>
      <c r="F130" s="238">
        <f>'4. 서울Y 봉천종합사회복지관'!E94+'5.강서구지역자활센터(장기요양사업)'!E94+'6.은학의집(총괄)'!E94+'7.울산씨밀레'!E94</f>
        <v>4300000</v>
      </c>
      <c r="G130" s="65">
        <f t="shared" si="38"/>
        <v>0</v>
      </c>
      <c r="H130" s="136">
        <f t="shared" si="39"/>
        <v>0</v>
      </c>
      <c r="I130" s="82"/>
    </row>
    <row r="131" spans="1:9">
      <c r="A131" s="1176"/>
      <c r="B131" s="1158"/>
      <c r="C131" s="1164"/>
      <c r="D131" s="795" t="s">
        <v>535</v>
      </c>
      <c r="E131" s="238">
        <f>'4. 서울Y 봉천종합사회복지관'!D95+'5.강서구지역자활센터(장기요양사업)'!D95+'6.은학의집(총괄)'!D95+'7.울산씨밀레'!D95</f>
        <v>25300000</v>
      </c>
      <c r="F131" s="238">
        <f>'4. 서울Y 봉천종합사회복지관'!E95+'5.강서구지역자활센터(장기요양사업)'!E95+'6.은학의집(총괄)'!E95+'7.울산씨밀레'!E95</f>
        <v>38000000</v>
      </c>
      <c r="G131" s="65">
        <f t="shared" si="38"/>
        <v>12700000</v>
      </c>
      <c r="H131" s="136">
        <f t="shared" si="39"/>
        <v>0.50197628458498023</v>
      </c>
      <c r="I131" s="82"/>
    </row>
    <row r="132" spans="1:9" ht="21" customHeight="1">
      <c r="A132" s="1176"/>
      <c r="B132" s="1158"/>
      <c r="C132" s="1164"/>
      <c r="D132" s="795" t="s">
        <v>536</v>
      </c>
      <c r="E132" s="238">
        <f>'4. 서울Y 봉천종합사회복지관'!D96+'5.강서구지역자활센터(장기요양사업)'!D96+'6.은학의집(총괄)'!D96+'7.울산씨밀레'!D96</f>
        <v>5200000</v>
      </c>
      <c r="F132" s="238">
        <f>'4. 서울Y 봉천종합사회복지관'!E96+'5.강서구지역자활센터(장기요양사업)'!E96+'6.은학의집(총괄)'!E96+'7.울산씨밀레'!E96</f>
        <v>3200000</v>
      </c>
      <c r="G132" s="44">
        <f t="shared" si="38"/>
        <v>-2000000</v>
      </c>
      <c r="H132" s="136">
        <f t="shared" si="39"/>
        <v>-0.38461538461538464</v>
      </c>
      <c r="I132" s="82"/>
    </row>
    <row r="133" spans="1:9">
      <c r="A133" s="1176"/>
      <c r="B133" s="1158"/>
      <c r="C133" s="1164"/>
      <c r="D133" s="795" t="s">
        <v>537</v>
      </c>
      <c r="E133" s="238">
        <f>'4. 서울Y 봉천종합사회복지관'!D97+'5.강서구지역자활센터(장기요양사업)'!D97+'6.은학의집(총괄)'!D97+'7.울산씨밀레'!D97</f>
        <v>76080000</v>
      </c>
      <c r="F133" s="238">
        <f>'4. 서울Y 봉천종합사회복지관'!E97+'5.강서구지역자활센터(장기요양사업)'!E97+'6.은학의집(총괄)'!E97+'7.울산씨밀레'!E97</f>
        <v>68080000</v>
      </c>
      <c r="G133" s="44">
        <f t="shared" si="38"/>
        <v>-8000000</v>
      </c>
      <c r="H133" s="136">
        <f t="shared" si="39"/>
        <v>-0.10515247108307045</v>
      </c>
      <c r="I133" s="82"/>
    </row>
    <row r="134" spans="1:9">
      <c r="A134" s="1176"/>
      <c r="B134" s="1158"/>
      <c r="C134" s="1164"/>
      <c r="D134" s="795" t="s">
        <v>538</v>
      </c>
      <c r="E134" s="238">
        <f>'4. 서울Y 봉천종합사회복지관'!D98+'5.강서구지역자활센터(장기요양사업)'!D98+'6.은학의집(총괄)'!D98+'7.울산씨밀레'!D98</f>
        <v>6000000</v>
      </c>
      <c r="F134" s="238">
        <f>'4. 서울Y 봉천종합사회복지관'!E98+'5.강서구지역자활센터(장기요양사업)'!E98+'6.은학의집(총괄)'!E98+'7.울산씨밀레'!E98</f>
        <v>2000000</v>
      </c>
      <c r="G134" s="44">
        <f t="shared" si="38"/>
        <v>-4000000</v>
      </c>
      <c r="H134" s="136">
        <f t="shared" si="39"/>
        <v>-0.66666666666666663</v>
      </c>
      <c r="I134" s="82"/>
    </row>
    <row r="135" spans="1:9">
      <c r="A135" s="1176"/>
      <c r="B135" s="1158"/>
      <c r="C135" s="1164"/>
      <c r="D135" s="795" t="s">
        <v>539</v>
      </c>
      <c r="E135" s="238">
        <f>'4. 서울Y 봉천종합사회복지관'!D99+'5.강서구지역자활센터(장기요양사업)'!D99+'6.은학의집(총괄)'!D99+'7.울산씨밀레'!D99</f>
        <v>478864000</v>
      </c>
      <c r="F135" s="238">
        <f>'4. 서울Y 봉천종합사회복지관'!E99+'5.강서구지역자활센터(장기요양사업)'!E99+'6.은학의집(총괄)'!E99+'7.울산씨밀레'!E99</f>
        <v>0</v>
      </c>
      <c r="G135" s="44">
        <f t="shared" si="38"/>
        <v>-478864000</v>
      </c>
      <c r="H135" s="136">
        <f t="shared" si="39"/>
        <v>-1</v>
      </c>
      <c r="I135" s="82"/>
    </row>
    <row r="136" spans="1:9">
      <c r="A136" s="1176"/>
      <c r="B136" s="1158"/>
      <c r="C136" s="1164"/>
      <c r="D136" s="795" t="s">
        <v>540</v>
      </c>
      <c r="E136" s="238">
        <f>'4. 서울Y 봉천종합사회복지관'!D100+'5.강서구지역자활센터(장기요양사업)'!D100+'6.은학의집(총괄)'!D100+'7.울산씨밀레'!D100</f>
        <v>36300000</v>
      </c>
      <c r="F136" s="238">
        <f>'4. 서울Y 봉천종합사회복지관'!E100+'5.강서구지역자활센터(장기요양사업)'!E100+'6.은학의집(총괄)'!E100+'7.울산씨밀레'!E100</f>
        <v>30400000</v>
      </c>
      <c r="G136" s="44">
        <f t="shared" si="38"/>
        <v>-5900000</v>
      </c>
      <c r="H136" s="136">
        <f t="shared" si="39"/>
        <v>-0.16253443526170799</v>
      </c>
      <c r="I136" s="82"/>
    </row>
    <row r="137" spans="1:9">
      <c r="A137" s="1176"/>
      <c r="B137" s="1158"/>
      <c r="C137" s="1164"/>
      <c r="D137" s="795" t="s">
        <v>541</v>
      </c>
      <c r="E137" s="238">
        <f>'4. 서울Y 봉천종합사회복지관'!D101+'5.강서구지역자활센터(장기요양사업)'!D101+'6.은학의집(총괄)'!D101+'7.울산씨밀레'!D101</f>
        <v>5497000</v>
      </c>
      <c r="F137" s="238">
        <f>'4. 서울Y 봉천종합사회복지관'!E101+'5.강서구지역자활센터(장기요양사업)'!E101+'6.은학의집(총괄)'!E101+'7.울산씨밀레'!E101</f>
        <v>4700000</v>
      </c>
      <c r="G137" s="44">
        <f t="shared" si="38"/>
        <v>-797000</v>
      </c>
      <c r="H137" s="136">
        <f t="shared" si="39"/>
        <v>-0.14498817536838277</v>
      </c>
      <c r="I137" s="82"/>
    </row>
    <row r="138" spans="1:9">
      <c r="A138" s="1176"/>
      <c r="B138" s="1158"/>
      <c r="C138" s="1164"/>
      <c r="D138" s="795" t="s">
        <v>542</v>
      </c>
      <c r="E138" s="238">
        <f>'4. 서울Y 봉천종합사회복지관'!D102+'5.강서구지역자활센터(장기요양사업)'!D102+'6.은학의집(총괄)'!D102+'7.울산씨밀레'!D102</f>
        <v>36708000</v>
      </c>
      <c r="F138" s="238">
        <f>'4. 서울Y 봉천종합사회복지관'!E102+'5.강서구지역자활센터(장기요양사업)'!E102+'6.은학의집(총괄)'!E102+'7.울산씨밀레'!E102</f>
        <v>36708000</v>
      </c>
      <c r="G138" s="65">
        <f t="shared" si="38"/>
        <v>0</v>
      </c>
      <c r="H138" s="136">
        <f t="shared" si="39"/>
        <v>0</v>
      </c>
      <c r="I138" s="82"/>
    </row>
    <row r="139" spans="1:9">
      <c r="A139" s="1176"/>
      <c r="B139" s="1158"/>
      <c r="C139" s="1164"/>
      <c r="D139" s="795" t="s">
        <v>543</v>
      </c>
      <c r="E139" s="238">
        <f>'4. 서울Y 봉천종합사회복지관'!D103+'5.강서구지역자활센터(장기요양사업)'!D103+'6.은학의집(총괄)'!D103+'7.울산씨밀레'!D103</f>
        <v>0</v>
      </c>
      <c r="F139" s="238">
        <f>'4. 서울Y 봉천종합사회복지관'!E103+'5.강서구지역자활센터(장기요양사업)'!E103+'6.은학의집(총괄)'!E103+'7.울산씨밀레'!E103</f>
        <v>1500000</v>
      </c>
      <c r="G139" s="65">
        <f t="shared" si="38"/>
        <v>1500000</v>
      </c>
      <c r="H139" s="136" t="e">
        <f t="shared" si="39"/>
        <v>#DIV/0!</v>
      </c>
      <c r="I139" s="82"/>
    </row>
    <row r="140" spans="1:9">
      <c r="A140" s="1176"/>
      <c r="B140" s="1158"/>
      <c r="C140" s="1164"/>
      <c r="D140" s="795" t="s">
        <v>544</v>
      </c>
      <c r="E140" s="238">
        <f>'4. 서울Y 봉천종합사회복지관'!D104+'5.강서구지역자활센터(장기요양사업)'!D104+'6.은학의집(총괄)'!D104+'7.울산씨밀레'!D104</f>
        <v>10995000</v>
      </c>
      <c r="F140" s="238">
        <f>'4. 서울Y 봉천종합사회복지관'!E104+'5.강서구지역자활센터(장기요양사업)'!E104+'6.은학의집(총괄)'!E104+'7.울산씨밀레'!E104</f>
        <v>6792000</v>
      </c>
      <c r="G140" s="44">
        <f t="shared" si="38"/>
        <v>-4203000</v>
      </c>
      <c r="H140" s="136">
        <f t="shared" si="39"/>
        <v>-0.38226466575716234</v>
      </c>
      <c r="I140" s="82"/>
    </row>
    <row r="141" spans="1:9" ht="17.25" thickBot="1">
      <c r="A141" s="1176"/>
      <c r="B141" s="1158"/>
      <c r="C141" s="1165"/>
      <c r="D141" s="1128" t="s">
        <v>682</v>
      </c>
      <c r="E141" s="469">
        <f>SUM(E119:E140)</f>
        <v>1643382000</v>
      </c>
      <c r="F141" s="469">
        <f t="shared" ref="F141" si="41">SUM(F119:F140)</f>
        <v>1250880000</v>
      </c>
      <c r="G141" s="645">
        <f t="shared" si="38"/>
        <v>-392502000</v>
      </c>
      <c r="H141" s="490">
        <f t="shared" si="39"/>
        <v>-0.23883795733432642</v>
      </c>
      <c r="I141" s="80"/>
    </row>
    <row r="142" spans="1:9" ht="17.25" thickBot="1">
      <c r="A142" s="1176"/>
      <c r="B142" s="1159"/>
      <c r="C142" s="1166" t="s">
        <v>548</v>
      </c>
      <c r="D142" s="1166"/>
      <c r="E142" s="524">
        <f>SUM(E118,E141)</f>
        <v>1971694980</v>
      </c>
      <c r="F142" s="524">
        <f>SUM(F118,F141)</f>
        <v>1599419240</v>
      </c>
      <c r="G142" s="1025">
        <f t="shared" si="38"/>
        <v>-372275740</v>
      </c>
      <c r="H142" s="1121">
        <f t="shared" si="39"/>
        <v>-0.18881000549080873</v>
      </c>
      <c r="I142" s="522"/>
    </row>
    <row r="143" spans="1:9">
      <c r="A143" s="1176"/>
      <c r="B143" s="1158" t="s">
        <v>545</v>
      </c>
      <c r="C143" s="803" t="s">
        <v>549</v>
      </c>
      <c r="D143" s="319" t="s">
        <v>8</v>
      </c>
      <c r="E143" s="233">
        <f>'4. 서울Y 봉천종합사회복지관'!D107+'5.강서구지역자활센터(장기요양사업)'!D107+'6.은학의집(총괄)'!D107+'7.울산씨밀레'!D107</f>
        <v>11000000</v>
      </c>
      <c r="F143" s="233">
        <f>'4. 서울Y 봉천종합사회복지관'!E107+'5.강서구지역자활센터(장기요양사업)'!E107+'6.은학의집(총괄)'!E107+'7.울산씨밀레'!E107</f>
        <v>9500000</v>
      </c>
      <c r="G143" s="35">
        <f t="shared" si="38"/>
        <v>-1500000</v>
      </c>
      <c r="H143" s="136">
        <f t="shared" si="39"/>
        <v>-0.13636363636363635</v>
      </c>
      <c r="I143" s="37"/>
    </row>
    <row r="144" spans="1:9" ht="17.25" thickBot="1">
      <c r="A144" s="1176"/>
      <c r="B144" s="1159"/>
      <c r="C144" s="1167" t="s">
        <v>488</v>
      </c>
      <c r="D144" s="1168"/>
      <c r="E144" s="518">
        <f>E143</f>
        <v>11000000</v>
      </c>
      <c r="F144" s="518">
        <f t="shared" ref="F144" si="42">F143</f>
        <v>9500000</v>
      </c>
      <c r="G144" s="663">
        <f t="shared" si="38"/>
        <v>-1500000</v>
      </c>
      <c r="H144" s="521">
        <f t="shared" si="39"/>
        <v>-0.13636363636363635</v>
      </c>
      <c r="I144" s="42"/>
    </row>
    <row r="145" spans="1:9">
      <c r="A145" s="1176"/>
      <c r="B145" s="1184" t="s">
        <v>546</v>
      </c>
      <c r="C145" s="1186" t="s">
        <v>550</v>
      </c>
      <c r="D145" s="794" t="s">
        <v>547</v>
      </c>
      <c r="E145" s="640">
        <f>'4. 서울Y 봉천종합사회복지관'!D109+'5.강서구지역자활센터(장기요양사업)'!D109+'6.은학의집(총괄)'!D109+'7.울산씨밀레'!D109</f>
        <v>28335996</v>
      </c>
      <c r="F145" s="640">
        <f>'4. 서울Y 봉천종합사회복지관'!E109+'5.강서구지역자활센터(장기요양사업)'!E109+'6.은학의집(총괄)'!E109+'7.울산씨밀레'!E109</f>
        <v>46679391</v>
      </c>
      <c r="G145" s="552">
        <f t="shared" si="38"/>
        <v>18343395</v>
      </c>
      <c r="H145" s="136">
        <f t="shared" si="39"/>
        <v>0.64735310521641798</v>
      </c>
      <c r="I145" s="39"/>
    </row>
    <row r="146" spans="1:9">
      <c r="A146" s="1176"/>
      <c r="B146" s="1184"/>
      <c r="C146" s="1170"/>
      <c r="D146" s="795" t="s">
        <v>551</v>
      </c>
      <c r="E146" s="65">
        <f>'4. 서울Y 봉천종합사회복지관'!D110+'5.강서구지역자활센터(장기요양사업)'!D110+'6.은학의집(총괄)'!D110+'7.울산씨밀레'!D110</f>
        <v>46741646</v>
      </c>
      <c r="F146" s="65">
        <f>'4. 서울Y 봉천종합사회복지관'!E110+'5.강서구지역자활센터(장기요양사업)'!E110+'6.은학의집(총괄)'!E110+'7.울산씨밀레'!E110</f>
        <v>19762000</v>
      </c>
      <c r="G146" s="76">
        <f t="shared" si="38"/>
        <v>-26979646</v>
      </c>
      <c r="H146" s="136">
        <f t="shared" si="39"/>
        <v>-0.57720787154136588</v>
      </c>
      <c r="I146" s="37"/>
    </row>
    <row r="147" spans="1:9" ht="17.25" thickBot="1">
      <c r="A147" s="1176"/>
      <c r="B147" s="1185"/>
      <c r="C147" s="1187" t="s">
        <v>488</v>
      </c>
      <c r="D147" s="1188"/>
      <c r="E147" s="531">
        <f>SUM(E145:E146)</f>
        <v>75077642</v>
      </c>
      <c r="F147" s="531">
        <f t="shared" ref="F147" si="43">SUM(F145:F146)</f>
        <v>66441391</v>
      </c>
      <c r="G147" s="672">
        <f t="shared" si="38"/>
        <v>-8636251</v>
      </c>
      <c r="H147" s="1122">
        <f t="shared" si="39"/>
        <v>-0.11503093024685032</v>
      </c>
      <c r="I147" s="75"/>
    </row>
    <row r="148" spans="1:9">
      <c r="A148" s="1176"/>
      <c r="B148" s="1189" t="s">
        <v>552</v>
      </c>
      <c r="C148" s="1153" t="s">
        <v>553</v>
      </c>
      <c r="D148" s="164" t="s">
        <v>554</v>
      </c>
      <c r="E148" s="606">
        <f>'6.은학의집(총괄)'!D112</f>
        <v>24000000</v>
      </c>
      <c r="F148" s="616">
        <f>'6.은학의집(총괄)'!E112</f>
        <v>18000000</v>
      </c>
      <c r="G148" s="550">
        <f t="shared" si="38"/>
        <v>-6000000</v>
      </c>
      <c r="H148" s="624">
        <f t="shared" si="39"/>
        <v>-0.25</v>
      </c>
      <c r="I148" s="617"/>
    </row>
    <row r="149" spans="1:9">
      <c r="A149" s="1176"/>
      <c r="B149" s="1190"/>
      <c r="C149" s="1154"/>
      <c r="D149" s="758" t="s">
        <v>555</v>
      </c>
      <c r="E149" s="602">
        <f>'6.은학의집(총괄)'!D113</f>
        <v>24000000</v>
      </c>
      <c r="F149" s="602">
        <f>'6.은학의집(총괄)'!E113</f>
        <v>18000000</v>
      </c>
      <c r="G149" s="641">
        <f t="shared" si="38"/>
        <v>-6000000</v>
      </c>
      <c r="H149" s="451">
        <f t="shared" si="39"/>
        <v>-0.25</v>
      </c>
      <c r="I149" s="618"/>
    </row>
    <row r="150" spans="1:9" ht="17.25" thickBot="1">
      <c r="A150" s="1176"/>
      <c r="B150" s="1191"/>
      <c r="C150" s="1155" t="s">
        <v>488</v>
      </c>
      <c r="D150" s="1156"/>
      <c r="E150" s="525">
        <f>SUM(E148:E149)</f>
        <v>48000000</v>
      </c>
      <c r="F150" s="525">
        <f t="shared" ref="F150" si="44">SUM(F148:F149)</f>
        <v>36000000</v>
      </c>
      <c r="G150" s="35">
        <f t="shared" si="38"/>
        <v>-12000000</v>
      </c>
      <c r="H150" s="1123">
        <f t="shared" si="39"/>
        <v>-0.25</v>
      </c>
      <c r="I150" s="42"/>
    </row>
    <row r="151" spans="1:9">
      <c r="A151" s="1176"/>
      <c r="B151" s="1189" t="s">
        <v>556</v>
      </c>
      <c r="C151" s="1153" t="s">
        <v>553</v>
      </c>
      <c r="D151" s="164" t="s">
        <v>557</v>
      </c>
      <c r="E151" s="606">
        <f>'6.은학의집(총괄)'!D115</f>
        <v>233947578</v>
      </c>
      <c r="F151" s="606">
        <f>'6.은학의집(총괄)'!E115</f>
        <v>264046614</v>
      </c>
      <c r="G151" s="411">
        <f t="shared" si="38"/>
        <v>30099036</v>
      </c>
      <c r="H151" s="451">
        <f t="shared" si="39"/>
        <v>0.12865718148191302</v>
      </c>
      <c r="I151" s="617"/>
    </row>
    <row r="152" spans="1:9" ht="33">
      <c r="A152" s="1176"/>
      <c r="B152" s="1190"/>
      <c r="C152" s="1154"/>
      <c r="D152" s="758" t="s">
        <v>558</v>
      </c>
      <c r="E152" s="602">
        <f>'6.은학의집(총괄)'!D116</f>
        <v>227558398</v>
      </c>
      <c r="F152" s="602">
        <f>'6.은학의집(총괄)'!E116</f>
        <v>257654635</v>
      </c>
      <c r="G152" s="628">
        <f t="shared" si="38"/>
        <v>30096237</v>
      </c>
      <c r="H152" s="451">
        <f t="shared" si="39"/>
        <v>0.13225720195129867</v>
      </c>
      <c r="I152" s="618"/>
    </row>
    <row r="153" spans="1:9" ht="17.25" thickBot="1">
      <c r="A153" s="1176"/>
      <c r="B153" s="1191"/>
      <c r="C153" s="1155" t="s">
        <v>488</v>
      </c>
      <c r="D153" s="1156"/>
      <c r="E153" s="525">
        <f>SUM(E151:E152)</f>
        <v>461505976</v>
      </c>
      <c r="F153" s="525">
        <f t="shared" ref="F153" si="45">SUM(F151:F152)</f>
        <v>521701249</v>
      </c>
      <c r="G153" s="36">
        <f t="shared" si="38"/>
        <v>60195273</v>
      </c>
      <c r="H153" s="1123">
        <f t="shared" si="39"/>
        <v>0.13043227201894347</v>
      </c>
      <c r="I153" s="42"/>
    </row>
    <row r="154" spans="1:9">
      <c r="A154" s="1176"/>
      <c r="B154" s="1071" t="s">
        <v>559</v>
      </c>
      <c r="C154" s="1072" t="s">
        <v>560</v>
      </c>
      <c r="D154" s="1072" t="s">
        <v>561</v>
      </c>
      <c r="E154" s="65">
        <f>'5.강서구지역자활센터(장기요양사업)'!D118+'6.은학의집(총괄)'!D118</f>
        <v>0</v>
      </c>
      <c r="F154" s="70">
        <f>'5.강서구지역자활센터(장기요양사업)'!E118+'6.은학의집(총괄)'!E118</f>
        <v>0</v>
      </c>
      <c r="G154" s="532">
        <f t="shared" si="38"/>
        <v>0</v>
      </c>
      <c r="H154" s="1131" t="e">
        <f t="shared" si="39"/>
        <v>#DIV/0!</v>
      </c>
      <c r="I154" s="78"/>
    </row>
    <row r="155" spans="1:9" ht="17.25" thickBot="1">
      <c r="A155" s="1177"/>
      <c r="B155" s="1178" t="s">
        <v>562</v>
      </c>
      <c r="C155" s="1179"/>
      <c r="D155" s="1180"/>
      <c r="E155" s="553">
        <f>E108+E112+E142+E144+E147+E150+E153</f>
        <v>8378968952</v>
      </c>
      <c r="F155" s="553">
        <f>F108+F112+F142+F144+F147+F150+F153+F154</f>
        <v>8019049374</v>
      </c>
      <c r="G155" s="1129">
        <f t="shared" si="38"/>
        <v>-359919578</v>
      </c>
      <c r="H155" s="1130">
        <f t="shared" si="39"/>
        <v>-4.2955115368232717E-2</v>
      </c>
      <c r="I155" s="554"/>
    </row>
    <row r="156" spans="1:9">
      <c r="A156" s="310"/>
      <c r="E156" s="50"/>
      <c r="F156" s="50"/>
    </row>
    <row r="157" spans="1:9">
      <c r="E157" s="50"/>
      <c r="F157" s="50"/>
    </row>
    <row r="158" spans="1:9">
      <c r="E158" s="50"/>
    </row>
    <row r="159" spans="1:9">
      <c r="E159" s="50"/>
    </row>
    <row r="160" spans="1:9">
      <c r="E160" s="50"/>
    </row>
  </sheetData>
  <mergeCells count="119">
    <mergeCell ref="A2:I2"/>
    <mergeCell ref="A3:I3"/>
    <mergeCell ref="A4:I4"/>
    <mergeCell ref="A5:I5"/>
    <mergeCell ref="B6:D6"/>
    <mergeCell ref="E6:E7"/>
    <mergeCell ref="F6:F7"/>
    <mergeCell ref="G6:G7"/>
    <mergeCell ref="H6:H7"/>
    <mergeCell ref="I6:I7"/>
    <mergeCell ref="A6:A7"/>
    <mergeCell ref="A8:A23"/>
    <mergeCell ref="B8:B9"/>
    <mergeCell ref="C9:D9"/>
    <mergeCell ref="B10:B11"/>
    <mergeCell ref="C11:D11"/>
    <mergeCell ref="B12:B14"/>
    <mergeCell ref="C12:C13"/>
    <mergeCell ref="C14:D14"/>
    <mergeCell ref="B15:B16"/>
    <mergeCell ref="C16:D16"/>
    <mergeCell ref="C41:D41"/>
    <mergeCell ref="B42:B45"/>
    <mergeCell ref="C28:D28"/>
    <mergeCell ref="B17:B19"/>
    <mergeCell ref="C17:C18"/>
    <mergeCell ref="C19:D19"/>
    <mergeCell ref="B20:B22"/>
    <mergeCell ref="C20:C21"/>
    <mergeCell ref="C22:D22"/>
    <mergeCell ref="C46:C47"/>
    <mergeCell ref="C48:D48"/>
    <mergeCell ref="B49:B53"/>
    <mergeCell ref="I25:I26"/>
    <mergeCell ref="A59:A60"/>
    <mergeCell ref="B59:D59"/>
    <mergeCell ref="E59:E60"/>
    <mergeCell ref="F59:F60"/>
    <mergeCell ref="G59:G60"/>
    <mergeCell ref="H59:H60"/>
    <mergeCell ref="I59:I60"/>
    <mergeCell ref="A27:A57"/>
    <mergeCell ref="B27:B28"/>
    <mergeCell ref="A25:A26"/>
    <mergeCell ref="B25:D25"/>
    <mergeCell ref="E25:E26"/>
    <mergeCell ref="F25:F26"/>
    <mergeCell ref="G25:G26"/>
    <mergeCell ref="H25:H26"/>
    <mergeCell ref="B36:B38"/>
    <mergeCell ref="C36:C37"/>
    <mergeCell ref="C38:D38"/>
    <mergeCell ref="B39:B41"/>
    <mergeCell ref="C39:C40"/>
    <mergeCell ref="I87:I88"/>
    <mergeCell ref="A61:A85"/>
    <mergeCell ref="B61:B75"/>
    <mergeCell ref="C61:C65"/>
    <mergeCell ref="C66:C68"/>
    <mergeCell ref="C69:C74"/>
    <mergeCell ref="C75:D75"/>
    <mergeCell ref="B76:B78"/>
    <mergeCell ref="C76:C77"/>
    <mergeCell ref="C78:D78"/>
    <mergeCell ref="A87:A88"/>
    <mergeCell ref="B87:D87"/>
    <mergeCell ref="E87:E88"/>
    <mergeCell ref="F87:F88"/>
    <mergeCell ref="G87:G88"/>
    <mergeCell ref="H87:H88"/>
    <mergeCell ref="B85:D85"/>
    <mergeCell ref="B151:B153"/>
    <mergeCell ref="C151:C152"/>
    <mergeCell ref="C153:D153"/>
    <mergeCell ref="B29:B30"/>
    <mergeCell ref="C30:D30"/>
    <mergeCell ref="B31:B35"/>
    <mergeCell ref="C31:C34"/>
    <mergeCell ref="C35:D35"/>
    <mergeCell ref="C109:C111"/>
    <mergeCell ref="C112:D112"/>
    <mergeCell ref="B54:B56"/>
    <mergeCell ref="C54:C55"/>
    <mergeCell ref="C56:D56"/>
    <mergeCell ref="B57:D57"/>
    <mergeCell ref="C49:C52"/>
    <mergeCell ref="C53:D53"/>
    <mergeCell ref="B79:B80"/>
    <mergeCell ref="C80:D80"/>
    <mergeCell ref="B81:B82"/>
    <mergeCell ref="C82:D82"/>
    <mergeCell ref="C84:D84"/>
    <mergeCell ref="C42:C44"/>
    <mergeCell ref="C45:D45"/>
    <mergeCell ref="B46:B48"/>
    <mergeCell ref="A1:I1"/>
    <mergeCell ref="A58:I58"/>
    <mergeCell ref="A24:I24"/>
    <mergeCell ref="A86:I86"/>
    <mergeCell ref="C148:C149"/>
    <mergeCell ref="C150:D150"/>
    <mergeCell ref="B113:B142"/>
    <mergeCell ref="C113:C118"/>
    <mergeCell ref="C119:C141"/>
    <mergeCell ref="C142:D142"/>
    <mergeCell ref="B143:B144"/>
    <mergeCell ref="C144:D144"/>
    <mergeCell ref="C89:C95"/>
    <mergeCell ref="C96:C99"/>
    <mergeCell ref="C100:C107"/>
    <mergeCell ref="C108:D108"/>
    <mergeCell ref="B109:B112"/>
    <mergeCell ref="A89:A155"/>
    <mergeCell ref="B155:D155"/>
    <mergeCell ref="B89:B108"/>
    <mergeCell ref="B145:B147"/>
    <mergeCell ref="C145:C146"/>
    <mergeCell ref="C147:D147"/>
    <mergeCell ref="B148:B150"/>
  </mergeCells>
  <phoneticPr fontId="2" type="noConversion"/>
  <pageMargins left="1.299212598425197" right="1.299212598425197" top="0.15748031496062992" bottom="0.15748031496062992" header="0.31496062992125984" footer="0.31496062992125984"/>
  <pageSetup paperSize="8" scale="9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opLeftCell="A28" zoomScale="70" zoomScaleNormal="70" workbookViewId="0">
      <selection activeCell="A2" sqref="A2:H51"/>
    </sheetView>
  </sheetViews>
  <sheetFormatPr defaultRowHeight="16.5"/>
  <cols>
    <col min="1" max="1" width="14.375" customWidth="1"/>
    <col min="2" max="2" width="16.625" customWidth="1"/>
    <col min="3" max="3" width="16.125" customWidth="1"/>
    <col min="4" max="4" width="17.75" customWidth="1"/>
    <col min="5" max="5" width="18.25" customWidth="1"/>
    <col min="6" max="6" width="17.25" customWidth="1"/>
    <col min="8" max="8" width="43.25" customWidth="1"/>
  </cols>
  <sheetData>
    <row r="1" spans="1:8">
      <c r="A1" s="1281"/>
      <c r="B1" s="1281"/>
      <c r="C1" s="1281"/>
      <c r="D1" s="1281"/>
      <c r="E1" s="1281"/>
      <c r="F1" s="1281"/>
      <c r="G1" s="1281"/>
      <c r="H1" s="1281"/>
    </row>
    <row r="2" spans="1:8" ht="45" customHeight="1">
      <c r="A2" s="1273" t="s">
        <v>276</v>
      </c>
      <c r="B2" s="1273"/>
      <c r="C2" s="1273"/>
      <c r="D2" s="1273"/>
      <c r="E2" s="1273"/>
      <c r="F2" s="1273"/>
      <c r="G2" s="1273"/>
      <c r="H2" s="1273"/>
    </row>
    <row r="3" spans="1:8" ht="19.149999999999999" customHeight="1">
      <c r="A3" s="1277" t="s">
        <v>571</v>
      </c>
      <c r="B3" s="1277"/>
      <c r="C3" s="1277"/>
      <c r="D3" s="1277"/>
      <c r="E3" s="1277"/>
      <c r="F3" s="1277"/>
      <c r="G3" s="1277"/>
      <c r="H3" s="1277"/>
    </row>
    <row r="4" spans="1:8" ht="19.149999999999999" customHeight="1">
      <c r="A4" s="1277"/>
      <c r="B4" s="1277"/>
      <c r="C4" s="1277"/>
      <c r="D4" s="1277"/>
      <c r="E4" s="1277"/>
      <c r="F4" s="1277"/>
      <c r="G4" s="1277"/>
      <c r="H4" s="1277"/>
    </row>
    <row r="5" spans="1:8" ht="18" thickBot="1">
      <c r="A5" s="1276" t="s">
        <v>670</v>
      </c>
      <c r="B5" s="1276"/>
      <c r="C5" s="1276"/>
      <c r="D5" s="1276"/>
      <c r="E5" s="1276"/>
      <c r="F5" s="1276"/>
      <c r="G5" s="1276"/>
      <c r="H5" s="1276"/>
    </row>
    <row r="6" spans="1:8" ht="17.25">
      <c r="A6" s="1230" t="s">
        <v>14</v>
      </c>
      <c r="B6" s="1231"/>
      <c r="C6" s="1231"/>
      <c r="D6" s="1232" t="s">
        <v>420</v>
      </c>
      <c r="E6" s="1232" t="s">
        <v>271</v>
      </c>
      <c r="F6" s="1232" t="s">
        <v>56</v>
      </c>
      <c r="G6" s="1239" t="s">
        <v>46</v>
      </c>
      <c r="H6" s="1241" t="s">
        <v>57</v>
      </c>
    </row>
    <row r="7" spans="1:8" ht="18" thickBot="1">
      <c r="A7" s="61" t="s">
        <v>0</v>
      </c>
      <c r="B7" s="62" t="s">
        <v>1</v>
      </c>
      <c r="C7" s="62" t="s">
        <v>2</v>
      </c>
      <c r="D7" s="1233"/>
      <c r="E7" s="1233"/>
      <c r="F7" s="1233"/>
      <c r="G7" s="1240"/>
      <c r="H7" s="1242"/>
    </row>
    <row r="8" spans="1:8" ht="66">
      <c r="A8" s="1259" t="s">
        <v>421</v>
      </c>
      <c r="B8" s="322" t="s">
        <v>422</v>
      </c>
      <c r="C8" s="323" t="s">
        <v>423</v>
      </c>
      <c r="D8" s="918">
        <v>37984430</v>
      </c>
      <c r="E8" s="919">
        <v>31275301</v>
      </c>
      <c r="F8" s="273">
        <f t="shared" ref="F8:F14" si="0">E8-D8</f>
        <v>-6709129</v>
      </c>
      <c r="G8" s="287">
        <f t="shared" ref="G8:G14" si="1">F8/D8*100%</f>
        <v>-0.17662839747759806</v>
      </c>
      <c r="H8" s="274" t="s">
        <v>563</v>
      </c>
    </row>
    <row r="9" spans="1:8" ht="17.25" thickBot="1">
      <c r="A9" s="1260"/>
      <c r="B9" s="1261" t="s">
        <v>424</v>
      </c>
      <c r="C9" s="1262"/>
      <c r="D9" s="362">
        <f>D8</f>
        <v>37984430</v>
      </c>
      <c r="E9" s="363">
        <f>E8</f>
        <v>31275301</v>
      </c>
      <c r="F9" s="364">
        <f t="shared" si="0"/>
        <v>-6709129</v>
      </c>
      <c r="G9" s="365">
        <f t="shared" si="1"/>
        <v>-0.17662839747759806</v>
      </c>
      <c r="H9" s="271"/>
    </row>
    <row r="10" spans="1:8">
      <c r="A10" s="1263" t="s">
        <v>425</v>
      </c>
      <c r="B10" s="359" t="s">
        <v>426</v>
      </c>
      <c r="C10" s="360" t="s">
        <v>15</v>
      </c>
      <c r="D10" s="918">
        <v>20000000</v>
      </c>
      <c r="E10" s="919">
        <v>10000000</v>
      </c>
      <c r="F10" s="921">
        <f t="shared" si="0"/>
        <v>-10000000</v>
      </c>
      <c r="G10" s="324">
        <f t="shared" si="1"/>
        <v>-0.5</v>
      </c>
      <c r="H10" s="274" t="s">
        <v>567</v>
      </c>
    </row>
    <row r="11" spans="1:8" ht="17.25" thickBot="1">
      <c r="A11" s="1264"/>
      <c r="B11" s="1265" t="s">
        <v>424</v>
      </c>
      <c r="C11" s="1258"/>
      <c r="D11" s="366">
        <f>D10</f>
        <v>20000000</v>
      </c>
      <c r="E11" s="367">
        <f>E10</f>
        <v>10000000</v>
      </c>
      <c r="F11" s="922">
        <f t="shared" si="0"/>
        <v>-10000000</v>
      </c>
      <c r="G11" s="368">
        <f t="shared" si="1"/>
        <v>-0.5</v>
      </c>
      <c r="H11" s="325"/>
    </row>
    <row r="12" spans="1:8">
      <c r="A12" s="1266" t="s">
        <v>427</v>
      </c>
      <c r="B12" s="1268" t="s">
        <v>428</v>
      </c>
      <c r="C12" s="360" t="s">
        <v>429</v>
      </c>
      <c r="D12" s="326"/>
      <c r="E12" s="327"/>
      <c r="F12" s="328"/>
      <c r="G12" s="439"/>
      <c r="H12" s="330"/>
    </row>
    <row r="13" spans="1:8" ht="33">
      <c r="A13" s="1267"/>
      <c r="B13" s="1269"/>
      <c r="C13" s="219" t="s">
        <v>430</v>
      </c>
      <c r="D13" s="920">
        <v>8262470</v>
      </c>
      <c r="E13" s="919">
        <v>18500000</v>
      </c>
      <c r="F13" s="331">
        <f t="shared" si="0"/>
        <v>10237530</v>
      </c>
      <c r="G13" s="329">
        <f t="shared" si="1"/>
        <v>1.2390398996910126</v>
      </c>
      <c r="H13" s="1074" t="s">
        <v>568</v>
      </c>
    </row>
    <row r="14" spans="1:8" ht="17.25" thickBot="1">
      <c r="A14" s="1264"/>
      <c r="B14" s="1270" t="s">
        <v>431</v>
      </c>
      <c r="C14" s="1271"/>
      <c r="D14" s="385">
        <f>SUM(D12:D13)</f>
        <v>8262470</v>
      </c>
      <c r="E14" s="385">
        <f t="shared" ref="E14" si="2">SUM(E12:E13)</f>
        <v>18500000</v>
      </c>
      <c r="F14" s="372">
        <f t="shared" si="0"/>
        <v>10237530</v>
      </c>
      <c r="G14" s="440">
        <f t="shared" si="1"/>
        <v>1.2390398996910126</v>
      </c>
      <c r="H14" s="275"/>
    </row>
    <row r="15" spans="1:8">
      <c r="A15" s="1210" t="s">
        <v>564</v>
      </c>
      <c r="B15" s="443" t="s">
        <v>565</v>
      </c>
      <c r="C15" s="847" t="s">
        <v>4</v>
      </c>
      <c r="D15" s="444"/>
      <c r="E15" s="444"/>
      <c r="F15" s="447"/>
      <c r="G15" s="462"/>
      <c r="H15" s="303"/>
    </row>
    <row r="16" spans="1:8" ht="17.25" thickBot="1">
      <c r="A16" s="1211"/>
      <c r="B16" s="1212" t="s">
        <v>566</v>
      </c>
      <c r="C16" s="1213"/>
      <c r="D16" s="384"/>
      <c r="E16" s="384"/>
      <c r="F16" s="401"/>
      <c r="G16" s="448"/>
      <c r="H16" s="665"/>
    </row>
    <row r="17" spans="1:8">
      <c r="A17" s="1250" t="s">
        <v>432</v>
      </c>
      <c r="B17" s="1253" t="s">
        <v>433</v>
      </c>
      <c r="C17" s="437" t="s">
        <v>434</v>
      </c>
      <c r="D17" s="923">
        <v>9636647</v>
      </c>
      <c r="E17" s="924">
        <v>9500000</v>
      </c>
      <c r="F17" s="438">
        <f t="shared" ref="F17:F22" si="3">E17-D17</f>
        <v>-136647</v>
      </c>
      <c r="G17" s="329">
        <f t="shared" ref="G17:G23" si="4">F17/D17*100%</f>
        <v>-1.4179932086336668E-2</v>
      </c>
      <c r="H17" s="332"/>
    </row>
    <row r="18" spans="1:8" ht="33">
      <c r="A18" s="1251"/>
      <c r="B18" s="1254"/>
      <c r="C18" s="361" t="s">
        <v>435</v>
      </c>
      <c r="D18" s="923">
        <v>161</v>
      </c>
      <c r="E18" s="924">
        <v>161</v>
      </c>
      <c r="F18" s="926">
        <f t="shared" si="3"/>
        <v>0</v>
      </c>
      <c r="G18" s="329">
        <f t="shared" si="4"/>
        <v>0</v>
      </c>
      <c r="H18" s="332"/>
    </row>
    <row r="19" spans="1:8" ht="17.25" thickBot="1">
      <c r="A19" s="1252"/>
      <c r="B19" s="1255" t="s">
        <v>424</v>
      </c>
      <c r="C19" s="1255"/>
      <c r="D19" s="369">
        <f>SUM(D17:D18)</f>
        <v>9636808</v>
      </c>
      <c r="E19" s="369">
        <f t="shared" ref="E19" si="5">SUM(E17:E18)</f>
        <v>9500161</v>
      </c>
      <c r="F19" s="370">
        <f t="shared" si="3"/>
        <v>-136647</v>
      </c>
      <c r="G19" s="925">
        <f t="shared" si="4"/>
        <v>-1.4179695185376734E-2</v>
      </c>
      <c r="H19" s="333"/>
    </row>
    <row r="20" spans="1:8" ht="82.5">
      <c r="A20" s="1250" t="s">
        <v>436</v>
      </c>
      <c r="B20" s="1256" t="s">
        <v>437</v>
      </c>
      <c r="C20" s="847" t="s">
        <v>438</v>
      </c>
      <c r="D20" s="918">
        <v>13860329</v>
      </c>
      <c r="E20" s="918">
        <v>8976874</v>
      </c>
      <c r="F20" s="279">
        <f t="shared" si="3"/>
        <v>-4883455</v>
      </c>
      <c r="G20" s="281">
        <f t="shared" si="4"/>
        <v>-0.35233326712518875</v>
      </c>
      <c r="H20" s="1075" t="s">
        <v>569</v>
      </c>
    </row>
    <row r="21" spans="1:8">
      <c r="A21" s="1251"/>
      <c r="B21" s="1257"/>
      <c r="C21" s="656" t="s">
        <v>439</v>
      </c>
      <c r="D21" s="918">
        <v>4639000</v>
      </c>
      <c r="E21" s="919">
        <v>4620000</v>
      </c>
      <c r="F21" s="276">
        <f t="shared" si="3"/>
        <v>-19000</v>
      </c>
      <c r="G21" s="281">
        <f t="shared" si="4"/>
        <v>-4.0957102823884458E-3</v>
      </c>
      <c r="H21" s="1076" t="s">
        <v>570</v>
      </c>
    </row>
    <row r="22" spans="1:8" ht="17.25" thickBot="1">
      <c r="A22" s="1252"/>
      <c r="B22" s="1214" t="s">
        <v>424</v>
      </c>
      <c r="C22" s="1258"/>
      <c r="D22" s="371">
        <f>SUM(D20:D21)</f>
        <v>18499329</v>
      </c>
      <c r="E22" s="371">
        <f>SUM(E20:E21)</f>
        <v>13596874</v>
      </c>
      <c r="F22" s="372">
        <f t="shared" si="3"/>
        <v>-4902455</v>
      </c>
      <c r="G22" s="373">
        <f t="shared" si="4"/>
        <v>-0.26500717944958979</v>
      </c>
      <c r="H22" s="334"/>
    </row>
    <row r="23" spans="1:8" ht="17.25" thickBot="1">
      <c r="A23" s="1278" t="s">
        <v>573</v>
      </c>
      <c r="B23" s="1279"/>
      <c r="C23" s="1280"/>
      <c r="D23" s="374">
        <f>SUM(D9,D11,D14,D19,D22)</f>
        <v>94383037</v>
      </c>
      <c r="E23" s="374">
        <f>SUM(E9,E11,E14,E19,E22)</f>
        <v>82872336</v>
      </c>
      <c r="F23" s="376">
        <f>SUM(F9,F11,F14,F19,F22)</f>
        <v>-11510701</v>
      </c>
      <c r="G23" s="375">
        <f t="shared" si="4"/>
        <v>-0.12195730679867824</v>
      </c>
      <c r="H23" s="335"/>
    </row>
    <row r="24" spans="1:8" ht="18" thickBot="1">
      <c r="A24" s="1275" t="s">
        <v>671</v>
      </c>
      <c r="B24" s="1275"/>
      <c r="C24" s="1275"/>
      <c r="D24" s="1275"/>
      <c r="E24" s="1275"/>
      <c r="F24" s="1275"/>
      <c r="G24" s="1275"/>
      <c r="H24" s="1275"/>
    </row>
    <row r="25" spans="1:8" ht="19.149999999999999" customHeight="1">
      <c r="A25" s="1230" t="s">
        <v>14</v>
      </c>
      <c r="B25" s="1231"/>
      <c r="C25" s="1231"/>
      <c r="D25" s="1232" t="s">
        <v>420</v>
      </c>
      <c r="E25" s="1232" t="s">
        <v>271</v>
      </c>
      <c r="F25" s="1232" t="s">
        <v>56</v>
      </c>
      <c r="G25" s="1239" t="s">
        <v>46</v>
      </c>
      <c r="H25" s="1241" t="s">
        <v>57</v>
      </c>
    </row>
    <row r="26" spans="1:8" ht="18" thickBot="1">
      <c r="A26" s="61" t="s">
        <v>0</v>
      </c>
      <c r="B26" s="62" t="s">
        <v>1</v>
      </c>
      <c r="C26" s="62" t="s">
        <v>2</v>
      </c>
      <c r="D26" s="1233"/>
      <c r="E26" s="1233"/>
      <c r="F26" s="1233"/>
      <c r="G26" s="1240"/>
      <c r="H26" s="1242"/>
    </row>
    <row r="27" spans="1:8" ht="66">
      <c r="A27" s="1223" t="s">
        <v>440</v>
      </c>
      <c r="B27" s="1224" t="s">
        <v>441</v>
      </c>
      <c r="C27" s="218" t="s">
        <v>442</v>
      </c>
      <c r="D27" s="931">
        <v>46186680</v>
      </c>
      <c r="E27" s="933">
        <v>43876300</v>
      </c>
      <c r="F27" s="262">
        <f>E27-D27</f>
        <v>-2310380</v>
      </c>
      <c r="G27" s="263">
        <f t="shared" ref="G27:G51" si="6">F27/D27*100%</f>
        <v>-5.002264722209953E-2</v>
      </c>
      <c r="H27" s="935" t="s">
        <v>298</v>
      </c>
    </row>
    <row r="28" spans="1:8" ht="33">
      <c r="A28" s="1223"/>
      <c r="B28" s="1224"/>
      <c r="C28" s="219" t="s">
        <v>443</v>
      </c>
      <c r="D28" s="931">
        <v>6000000</v>
      </c>
      <c r="E28" s="934">
        <v>3656300</v>
      </c>
      <c r="F28" s="264">
        <f>E28-D28</f>
        <v>-2343700</v>
      </c>
      <c r="G28" s="55">
        <f t="shared" si="6"/>
        <v>-0.39061666666666667</v>
      </c>
      <c r="H28" s="1077" t="s">
        <v>299</v>
      </c>
    </row>
    <row r="29" spans="1:8" ht="33">
      <c r="A29" s="1223"/>
      <c r="B29" s="1224"/>
      <c r="C29" s="219" t="s">
        <v>444</v>
      </c>
      <c r="D29" s="931">
        <v>7215390</v>
      </c>
      <c r="E29" s="933">
        <v>4387630</v>
      </c>
      <c r="F29" s="264">
        <f>E29-D29</f>
        <v>-2827760</v>
      </c>
      <c r="G29" s="55">
        <f t="shared" si="6"/>
        <v>-0.39190674377961554</v>
      </c>
      <c r="H29" s="940" t="s">
        <v>300</v>
      </c>
    </row>
    <row r="30" spans="1:8">
      <c r="A30" s="1223"/>
      <c r="B30" s="1224"/>
      <c r="C30" s="219" t="s">
        <v>445</v>
      </c>
      <c r="D30" s="932">
        <v>0</v>
      </c>
      <c r="E30" s="934">
        <v>120000</v>
      </c>
      <c r="F30" s="336">
        <f>E30-D30</f>
        <v>120000</v>
      </c>
      <c r="G30" s="337" t="e">
        <f t="shared" si="6"/>
        <v>#DIV/0!</v>
      </c>
      <c r="H30" s="938" t="s">
        <v>301</v>
      </c>
    </row>
    <row r="31" spans="1:8" ht="17.25" thickBot="1">
      <c r="A31" s="1223"/>
      <c r="B31" s="1225"/>
      <c r="C31" s="750" t="s">
        <v>681</v>
      </c>
      <c r="D31" s="338">
        <f>SUM(D27:D30)</f>
        <v>59402070</v>
      </c>
      <c r="E31" s="382">
        <f t="shared" ref="E31:F31" si="7">SUM(E27:E30)</f>
        <v>52040230</v>
      </c>
      <c r="F31" s="338">
        <f t="shared" si="7"/>
        <v>-7361840</v>
      </c>
      <c r="G31" s="337">
        <f t="shared" si="6"/>
        <v>-0.12393238148098205</v>
      </c>
      <c r="H31" s="339"/>
    </row>
    <row r="32" spans="1:8">
      <c r="A32" s="1223"/>
      <c r="B32" s="1226" t="s">
        <v>446</v>
      </c>
      <c r="C32" s="220" t="s">
        <v>447</v>
      </c>
      <c r="D32" s="931">
        <v>1200000</v>
      </c>
      <c r="E32" s="931">
        <v>1200000</v>
      </c>
      <c r="F32" s="327">
        <f>E32-D32</f>
        <v>0</v>
      </c>
      <c r="G32" s="377">
        <f t="shared" si="6"/>
        <v>0</v>
      </c>
      <c r="H32" s="939" t="s">
        <v>302</v>
      </c>
    </row>
    <row r="33" spans="1:8" ht="49.5">
      <c r="A33" s="1223"/>
      <c r="B33" s="1224"/>
      <c r="C33" s="219" t="s">
        <v>448</v>
      </c>
      <c r="D33" s="931">
        <v>1000000</v>
      </c>
      <c r="E33" s="931">
        <v>1000000</v>
      </c>
      <c r="F33" s="45">
        <f>E33-D33</f>
        <v>0</v>
      </c>
      <c r="G33" s="941">
        <f t="shared" si="6"/>
        <v>0</v>
      </c>
      <c r="H33" s="940" t="s">
        <v>303</v>
      </c>
    </row>
    <row r="34" spans="1:8" ht="17.25" thickBot="1">
      <c r="A34" s="1223"/>
      <c r="B34" s="1225"/>
      <c r="C34" s="750" t="s">
        <v>681</v>
      </c>
      <c r="D34" s="338">
        <f>SUM(D32:D33)</f>
        <v>2200000</v>
      </c>
      <c r="E34" s="382">
        <f t="shared" ref="E34:F34" si="8">SUM(E32:E33)</f>
        <v>2200000</v>
      </c>
      <c r="F34" s="382">
        <f t="shared" si="8"/>
        <v>0</v>
      </c>
      <c r="G34" s="378">
        <f t="shared" si="6"/>
        <v>0</v>
      </c>
      <c r="H34" s="341"/>
    </row>
    <row r="35" spans="1:8">
      <c r="A35" s="1223"/>
      <c r="B35" s="1224" t="s">
        <v>450</v>
      </c>
      <c r="C35" s="218" t="s">
        <v>451</v>
      </c>
      <c r="D35" s="931">
        <v>50000</v>
      </c>
      <c r="E35" s="931">
        <v>100000</v>
      </c>
      <c r="F35" s="340">
        <f>E35-D35</f>
        <v>50000</v>
      </c>
      <c r="G35" s="930">
        <f t="shared" si="6"/>
        <v>1</v>
      </c>
      <c r="H35" s="938" t="s">
        <v>304</v>
      </c>
    </row>
    <row r="36" spans="1:8" ht="66">
      <c r="A36" s="1223"/>
      <c r="B36" s="1224"/>
      <c r="C36" s="219" t="s">
        <v>452</v>
      </c>
      <c r="D36" s="931">
        <v>3000000</v>
      </c>
      <c r="E36" s="931">
        <v>4000000</v>
      </c>
      <c r="F36" s="336">
        <f>E36-D36</f>
        <v>1000000</v>
      </c>
      <c r="G36" s="342">
        <f t="shared" si="6"/>
        <v>0.33333333333333331</v>
      </c>
      <c r="H36" s="940" t="s">
        <v>305</v>
      </c>
    </row>
    <row r="37" spans="1:8">
      <c r="A37" s="1223"/>
      <c r="B37" s="1224"/>
      <c r="C37" s="219" t="s">
        <v>453</v>
      </c>
      <c r="D37" s="931">
        <v>169120</v>
      </c>
      <c r="E37" s="931">
        <v>180000</v>
      </c>
      <c r="F37" s="336">
        <f>E37-D37</f>
        <v>10880</v>
      </c>
      <c r="G37" s="342">
        <f t="shared" si="6"/>
        <v>6.4333017975402085E-2</v>
      </c>
      <c r="H37" s="940" t="s">
        <v>306</v>
      </c>
    </row>
    <row r="38" spans="1:8" ht="49.5">
      <c r="A38" s="1223"/>
      <c r="B38" s="1224"/>
      <c r="C38" s="219" t="s">
        <v>454</v>
      </c>
      <c r="D38" s="931">
        <v>7500000</v>
      </c>
      <c r="E38" s="931">
        <v>7500000</v>
      </c>
      <c r="F38" s="264">
        <f>E38-D38</f>
        <v>0</v>
      </c>
      <c r="G38" s="263">
        <f t="shared" si="6"/>
        <v>0</v>
      </c>
      <c r="H38" s="940" t="s">
        <v>308</v>
      </c>
    </row>
    <row r="39" spans="1:8">
      <c r="A39" s="1223"/>
      <c r="B39" s="1224"/>
      <c r="C39" s="219" t="s">
        <v>455</v>
      </c>
      <c r="D39" s="931">
        <v>100000</v>
      </c>
      <c r="E39" s="931">
        <v>100000</v>
      </c>
      <c r="F39" s="336">
        <f>E39-D39</f>
        <v>0</v>
      </c>
      <c r="G39" s="342">
        <f t="shared" si="6"/>
        <v>0</v>
      </c>
      <c r="H39" s="942" t="s">
        <v>307</v>
      </c>
    </row>
    <row r="40" spans="1:8" ht="17.25" thickBot="1">
      <c r="A40" s="1223"/>
      <c r="B40" s="1224"/>
      <c r="C40" s="750" t="s">
        <v>681</v>
      </c>
      <c r="D40" s="338">
        <f>SUM(D35:D39)</f>
        <v>10819120</v>
      </c>
      <c r="E40" s="382">
        <f t="shared" ref="E40:F40" si="9">SUM(E35:E39)</f>
        <v>11880000</v>
      </c>
      <c r="F40" s="338">
        <f t="shared" si="9"/>
        <v>1060880</v>
      </c>
      <c r="G40" s="943">
        <f t="shared" si="6"/>
        <v>9.8056034132166014E-2</v>
      </c>
      <c r="H40" s="341"/>
    </row>
    <row r="41" spans="1:8" ht="17.25" thickBot="1">
      <c r="A41" s="1211"/>
      <c r="B41" s="1212" t="s">
        <v>456</v>
      </c>
      <c r="C41" s="1213"/>
      <c r="D41" s="927">
        <f>SUM(D31,D34,D40)</f>
        <v>72421190</v>
      </c>
      <c r="E41" s="928">
        <f t="shared" ref="E41:F41" si="10">SUM(E31,E34,E40)</f>
        <v>66120230</v>
      </c>
      <c r="F41" s="927">
        <f t="shared" si="10"/>
        <v>-6300960</v>
      </c>
      <c r="G41" s="383">
        <f t="shared" si="6"/>
        <v>-8.7004369853629859E-2</v>
      </c>
      <c r="H41" s="929"/>
    </row>
    <row r="42" spans="1:8" ht="33">
      <c r="A42" s="1210" t="s">
        <v>457</v>
      </c>
      <c r="B42" s="1226" t="s">
        <v>458</v>
      </c>
      <c r="C42" s="220" t="s">
        <v>459</v>
      </c>
      <c r="D42" s="944">
        <v>7500000</v>
      </c>
      <c r="E42" s="946">
        <v>6500000</v>
      </c>
      <c r="F42" s="47">
        <f>E42-D42</f>
        <v>-1000000</v>
      </c>
      <c r="G42" s="379">
        <f t="shared" si="6"/>
        <v>-0.13333333333333333</v>
      </c>
      <c r="H42" s="948" t="s">
        <v>310</v>
      </c>
    </row>
    <row r="43" spans="1:8" ht="32.25" customHeight="1">
      <c r="A43" s="1223"/>
      <c r="B43" s="1227"/>
      <c r="C43" s="219" t="s">
        <v>460</v>
      </c>
      <c r="D43" s="945">
        <v>10913400</v>
      </c>
      <c r="E43" s="947">
        <v>8629200</v>
      </c>
      <c r="F43" s="264">
        <f>E43-D43</f>
        <v>-2284200</v>
      </c>
      <c r="G43" s="380">
        <f t="shared" si="6"/>
        <v>-0.20930232558139536</v>
      </c>
      <c r="H43" s="940" t="s">
        <v>311</v>
      </c>
    </row>
    <row r="44" spans="1:8" ht="17.25" thickBot="1">
      <c r="A44" s="1211"/>
      <c r="B44" s="1212" t="s">
        <v>424</v>
      </c>
      <c r="C44" s="1213"/>
      <c r="D44" s="261">
        <f>SUM(D42:D43)</f>
        <v>18413400</v>
      </c>
      <c r="E44" s="381">
        <f t="shared" ref="E44:F44" si="11">SUM(E42:E43)</f>
        <v>15129200</v>
      </c>
      <c r="F44" s="261">
        <f t="shared" si="11"/>
        <v>-3284200</v>
      </c>
      <c r="G44" s="263">
        <f t="shared" si="6"/>
        <v>-0.17835923838074447</v>
      </c>
      <c r="H44" s="266"/>
    </row>
    <row r="45" spans="1:8">
      <c r="A45" s="1210" t="s">
        <v>461</v>
      </c>
      <c r="B45" s="220" t="s">
        <v>462</v>
      </c>
      <c r="C45" s="220" t="s">
        <v>463</v>
      </c>
      <c r="D45" s="931">
        <v>50000</v>
      </c>
      <c r="E45" s="47">
        <v>50000</v>
      </c>
      <c r="F45" s="47">
        <f>E45-D45</f>
        <v>0</v>
      </c>
      <c r="G45" s="379">
        <f t="shared" si="6"/>
        <v>0</v>
      </c>
      <c r="H45" s="270"/>
    </row>
    <row r="46" spans="1:8" ht="17.25" thickBot="1">
      <c r="A46" s="1211"/>
      <c r="B46" s="1212" t="s">
        <v>449</v>
      </c>
      <c r="C46" s="1213"/>
      <c r="D46" s="260">
        <f>D45</f>
        <v>50000</v>
      </c>
      <c r="E46" s="260">
        <f t="shared" ref="E46:F46" si="12">E45</f>
        <v>50000</v>
      </c>
      <c r="F46" s="260">
        <f t="shared" si="12"/>
        <v>0</v>
      </c>
      <c r="G46" s="263">
        <f t="shared" si="6"/>
        <v>0</v>
      </c>
      <c r="H46" s="266"/>
    </row>
    <row r="47" spans="1:8" ht="17.25" thickBot="1">
      <c r="A47" s="1210" t="s">
        <v>464</v>
      </c>
      <c r="B47" s="220" t="s">
        <v>465</v>
      </c>
      <c r="C47" s="220" t="s">
        <v>466</v>
      </c>
      <c r="D47" s="932">
        <v>0</v>
      </c>
      <c r="E47" s="48">
        <v>100000</v>
      </c>
      <c r="F47" s="47">
        <f>E47-D47</f>
        <v>100000</v>
      </c>
      <c r="G47" s="267" t="e">
        <f t="shared" si="6"/>
        <v>#DIV/0!</v>
      </c>
      <c r="H47" s="49"/>
    </row>
    <row r="48" spans="1:8" ht="17.25" thickBot="1">
      <c r="A48" s="1211"/>
      <c r="B48" s="1214" t="s">
        <v>424</v>
      </c>
      <c r="C48" s="1215"/>
      <c r="D48" s="58">
        <f>D47</f>
        <v>0</v>
      </c>
      <c r="E48" s="384">
        <f t="shared" ref="E48:F48" si="13">E47</f>
        <v>100000</v>
      </c>
      <c r="F48" s="58">
        <f t="shared" si="13"/>
        <v>100000</v>
      </c>
      <c r="G48" s="463" t="e">
        <f t="shared" si="6"/>
        <v>#DIV/0!</v>
      </c>
      <c r="H48" s="59"/>
    </row>
    <row r="49" spans="1:8">
      <c r="A49" s="818" t="s">
        <v>42</v>
      </c>
      <c r="B49" s="220" t="s">
        <v>27</v>
      </c>
      <c r="C49" s="220" t="s">
        <v>296</v>
      </c>
      <c r="D49" s="949">
        <v>3498447</v>
      </c>
      <c r="E49" s="950">
        <v>1472906</v>
      </c>
      <c r="F49" s="262">
        <f>E49-D49</f>
        <v>-2025541</v>
      </c>
      <c r="G49" s="263">
        <f t="shared" si="6"/>
        <v>-0.57898290298523891</v>
      </c>
      <c r="H49" s="269"/>
    </row>
    <row r="50" spans="1:8" ht="17.25" thickBot="1">
      <c r="A50" s="817"/>
      <c r="B50" s="1212" t="s">
        <v>467</v>
      </c>
      <c r="C50" s="1213"/>
      <c r="D50" s="132">
        <f>D49</f>
        <v>3498447</v>
      </c>
      <c r="E50" s="132">
        <f t="shared" ref="E50:F50" si="14">E49</f>
        <v>1472906</v>
      </c>
      <c r="F50" s="132">
        <f t="shared" si="14"/>
        <v>-2025541</v>
      </c>
      <c r="G50" s="951">
        <f t="shared" si="6"/>
        <v>-0.57898290298523891</v>
      </c>
      <c r="H50" s="133"/>
    </row>
    <row r="51" spans="1:8" ht="17.25" thickBot="1">
      <c r="A51" s="1236" t="s">
        <v>468</v>
      </c>
      <c r="B51" s="1237"/>
      <c r="C51" s="1238"/>
      <c r="D51" s="135">
        <f>SUM(D41,D44,D46,D48,D50)</f>
        <v>94383037</v>
      </c>
      <c r="E51" s="135">
        <f t="shared" ref="E51:F51" si="15">SUM(E41,E44,E46,E48,E50)</f>
        <v>82872336</v>
      </c>
      <c r="F51" s="135">
        <f t="shared" si="15"/>
        <v>-11510701</v>
      </c>
      <c r="G51" s="397">
        <f t="shared" si="6"/>
        <v>-0.12195730679867824</v>
      </c>
      <c r="H51" s="134"/>
    </row>
    <row r="52" spans="1:8">
      <c r="A52" s="386"/>
      <c r="B52" s="389"/>
      <c r="C52" s="391"/>
      <c r="D52" s="389"/>
      <c r="E52" s="389"/>
      <c r="F52" s="389"/>
      <c r="G52" s="395"/>
      <c r="H52" s="391"/>
    </row>
    <row r="53" spans="1:8">
      <c r="A53" s="387"/>
      <c r="B53" s="390"/>
      <c r="C53" s="392"/>
      <c r="D53" s="390"/>
      <c r="E53" s="390"/>
      <c r="F53" s="390"/>
      <c r="G53" s="396"/>
      <c r="H53" s="392"/>
    </row>
    <row r="54" spans="1:8">
      <c r="A54" s="387"/>
      <c r="B54" s="390"/>
      <c r="C54" s="392"/>
      <c r="D54" s="390"/>
      <c r="E54" s="390"/>
      <c r="F54" s="390"/>
      <c r="G54" s="396"/>
      <c r="H54" s="392"/>
    </row>
    <row r="55" spans="1:8">
      <c r="A55" s="388"/>
      <c r="B55" s="6"/>
      <c r="C55" s="393"/>
      <c r="D55" s="394"/>
      <c r="E55" s="6"/>
      <c r="F55" s="6"/>
      <c r="G55" s="56"/>
      <c r="H55" s="6"/>
    </row>
    <row r="56" spans="1:8">
      <c r="A56" s="5"/>
      <c r="B56" s="6"/>
      <c r="C56" s="6"/>
      <c r="D56" s="6"/>
      <c r="E56" s="6"/>
      <c r="F56" s="6"/>
      <c r="G56" s="56"/>
      <c r="H56" s="6"/>
    </row>
    <row r="57" spans="1:8">
      <c r="A57" s="5"/>
      <c r="B57" s="6"/>
      <c r="C57" s="6"/>
      <c r="D57" s="6"/>
      <c r="E57" s="6"/>
      <c r="F57" s="6"/>
      <c r="G57" s="56"/>
      <c r="H57" s="6"/>
    </row>
    <row r="58" spans="1:8">
      <c r="A58" s="5"/>
      <c r="B58" s="6"/>
      <c r="C58" s="6"/>
      <c r="D58" s="6"/>
      <c r="E58" s="6"/>
      <c r="F58" s="6"/>
      <c r="G58" s="56"/>
      <c r="H58" s="6"/>
    </row>
    <row r="59" spans="1:8">
      <c r="A59" s="5"/>
      <c r="B59" s="6"/>
      <c r="C59" s="6"/>
      <c r="D59" s="6"/>
      <c r="E59" s="6"/>
      <c r="F59" s="6"/>
      <c r="G59" s="56"/>
      <c r="H59" s="6"/>
    </row>
    <row r="60" spans="1:8">
      <c r="A60" s="5"/>
      <c r="B60" s="6"/>
      <c r="C60" s="6"/>
      <c r="D60" s="6"/>
      <c r="E60" s="6"/>
      <c r="F60" s="6"/>
      <c r="G60" s="56"/>
      <c r="H60" s="6"/>
    </row>
    <row r="61" spans="1:8">
      <c r="A61" s="5"/>
      <c r="B61" s="6"/>
      <c r="C61" s="6"/>
      <c r="D61" s="6"/>
      <c r="E61" s="6"/>
      <c r="F61" s="6"/>
      <c r="G61" s="56"/>
      <c r="H61" s="6"/>
    </row>
    <row r="62" spans="1:8">
      <c r="A62" s="5"/>
      <c r="B62" s="6"/>
      <c r="C62" s="6"/>
      <c r="D62" s="6"/>
      <c r="E62" s="6"/>
      <c r="F62" s="6"/>
      <c r="G62" s="56"/>
      <c r="H62" s="6"/>
    </row>
    <row r="63" spans="1:8">
      <c r="A63" s="5"/>
      <c r="B63" s="6"/>
      <c r="C63" s="6"/>
      <c r="D63" s="6"/>
      <c r="E63" s="6"/>
      <c r="F63" s="6"/>
      <c r="G63" s="56"/>
      <c r="H63" s="6"/>
    </row>
    <row r="64" spans="1:8">
      <c r="A64" s="5"/>
      <c r="B64" s="6"/>
      <c r="C64" s="6"/>
      <c r="D64" s="6"/>
      <c r="E64" s="6"/>
      <c r="F64" s="6"/>
      <c r="G64" s="56"/>
      <c r="H64" s="6"/>
    </row>
    <row r="65" spans="1:8">
      <c r="A65" s="5"/>
      <c r="B65" s="6"/>
      <c r="C65" s="6"/>
      <c r="D65" s="6"/>
      <c r="E65" s="6"/>
      <c r="F65" s="6"/>
      <c r="G65" s="56"/>
      <c r="H65" s="6"/>
    </row>
    <row r="66" spans="1:8">
      <c r="A66" s="5"/>
      <c r="B66" s="6"/>
      <c r="C66" s="6"/>
      <c r="D66" s="6"/>
      <c r="E66" s="6"/>
      <c r="F66" s="6"/>
      <c r="G66" s="56"/>
      <c r="H66" s="6"/>
    </row>
    <row r="67" spans="1:8">
      <c r="A67" s="5"/>
      <c r="B67" s="6"/>
      <c r="C67" s="6"/>
      <c r="D67" s="6"/>
      <c r="E67" s="6"/>
      <c r="F67" s="6"/>
      <c r="G67" s="56"/>
      <c r="H67" s="6"/>
    </row>
    <row r="68" spans="1:8">
      <c r="A68" s="5"/>
      <c r="B68" s="6"/>
      <c r="C68" s="6"/>
      <c r="D68" s="6"/>
      <c r="E68" s="6"/>
      <c r="F68" s="6"/>
      <c r="G68" s="56"/>
      <c r="H68" s="6"/>
    </row>
    <row r="69" spans="1:8">
      <c r="A69" s="5"/>
      <c r="B69" s="6"/>
      <c r="C69" s="6"/>
      <c r="D69" s="6"/>
      <c r="E69" s="6"/>
      <c r="F69" s="6"/>
      <c r="G69" s="56"/>
      <c r="H69" s="6"/>
    </row>
    <row r="70" spans="1:8">
      <c r="A70" s="5"/>
      <c r="B70" s="6"/>
      <c r="C70" s="6"/>
      <c r="D70" s="6"/>
      <c r="E70" s="6"/>
      <c r="F70" s="6"/>
      <c r="G70" s="56"/>
      <c r="H70" s="6"/>
    </row>
    <row r="71" spans="1:8">
      <c r="A71" s="5"/>
      <c r="B71" s="6"/>
      <c r="C71" s="6"/>
      <c r="D71" s="6"/>
      <c r="E71" s="6"/>
      <c r="F71" s="6"/>
      <c r="G71" s="56"/>
      <c r="H71" s="6"/>
    </row>
    <row r="72" spans="1:8">
      <c r="A72" s="5"/>
      <c r="B72" s="6"/>
      <c r="C72" s="6"/>
      <c r="D72" s="6"/>
      <c r="E72" s="6"/>
      <c r="F72" s="6"/>
      <c r="G72" s="56"/>
      <c r="H72" s="6"/>
    </row>
    <row r="73" spans="1:8">
      <c r="A73" s="5"/>
      <c r="B73" s="6"/>
      <c r="C73" s="6"/>
      <c r="D73" s="6"/>
      <c r="E73" s="6"/>
      <c r="F73" s="6"/>
      <c r="G73" s="56"/>
      <c r="H73" s="6"/>
    </row>
    <row r="74" spans="1:8">
      <c r="A74" s="5"/>
      <c r="B74" s="6"/>
      <c r="C74" s="6"/>
      <c r="D74" s="6"/>
      <c r="E74" s="6"/>
      <c r="F74" s="6"/>
      <c r="G74" s="56"/>
      <c r="H74" s="6"/>
    </row>
    <row r="75" spans="1:8">
      <c r="A75" s="5"/>
      <c r="B75" s="6"/>
      <c r="C75" s="6"/>
      <c r="D75" s="6"/>
      <c r="E75" s="6"/>
      <c r="F75" s="6"/>
      <c r="G75" s="56"/>
      <c r="H75" s="6"/>
    </row>
    <row r="76" spans="1:8">
      <c r="A76" s="5"/>
      <c r="B76" s="6"/>
      <c r="C76" s="6"/>
      <c r="D76" s="6"/>
      <c r="E76" s="6"/>
      <c r="F76" s="6"/>
      <c r="G76" s="56"/>
      <c r="H76" s="6"/>
    </row>
    <row r="77" spans="1:8">
      <c r="A77" s="5"/>
      <c r="B77" s="6"/>
      <c r="C77" s="6"/>
      <c r="D77" s="6"/>
      <c r="E77" s="6"/>
      <c r="F77" s="6"/>
      <c r="G77" s="56"/>
      <c r="H77" s="6"/>
    </row>
    <row r="78" spans="1:8">
      <c r="A78" s="5"/>
      <c r="B78" s="6"/>
      <c r="C78" s="6"/>
      <c r="D78" s="6"/>
      <c r="E78" s="6"/>
      <c r="F78" s="6"/>
      <c r="G78" s="56"/>
      <c r="H78" s="6"/>
    </row>
    <row r="79" spans="1:8">
      <c r="A79" s="5"/>
      <c r="B79" s="6"/>
      <c r="C79" s="6"/>
      <c r="D79" s="6"/>
      <c r="E79" s="6"/>
      <c r="F79" s="6"/>
      <c r="G79" s="56"/>
      <c r="H79" s="6"/>
    </row>
    <row r="80" spans="1:8">
      <c r="A80" s="5"/>
      <c r="B80" s="6"/>
      <c r="C80" s="6"/>
      <c r="D80" s="6"/>
      <c r="E80" s="6"/>
      <c r="F80" s="6"/>
      <c r="G80" s="56"/>
      <c r="H80" s="6"/>
    </row>
    <row r="81" spans="1:8">
      <c r="A81" s="5"/>
      <c r="B81" s="6"/>
      <c r="C81" s="6"/>
      <c r="D81" s="6"/>
      <c r="E81" s="6"/>
      <c r="F81" s="6"/>
      <c r="G81" s="56"/>
      <c r="H81" s="6"/>
    </row>
    <row r="82" spans="1:8">
      <c r="A82" s="5"/>
      <c r="B82" s="6"/>
      <c r="C82" s="6"/>
      <c r="D82" s="6"/>
      <c r="E82" s="6"/>
      <c r="F82" s="6"/>
      <c r="G82" s="56"/>
      <c r="H82" s="6"/>
    </row>
  </sheetData>
  <mergeCells count="47">
    <mergeCell ref="A1:H1"/>
    <mergeCell ref="H6:H7"/>
    <mergeCell ref="A6:C6"/>
    <mergeCell ref="D6:D7"/>
    <mergeCell ref="E6:E7"/>
    <mergeCell ref="F6:F7"/>
    <mergeCell ref="G6:G7"/>
    <mergeCell ref="A8:A9"/>
    <mergeCell ref="B9:C9"/>
    <mergeCell ref="A10:A11"/>
    <mergeCell ref="B11:C11"/>
    <mergeCell ref="A12:A14"/>
    <mergeCell ref="B12:B13"/>
    <mergeCell ref="B14:C14"/>
    <mergeCell ref="E25:E26"/>
    <mergeCell ref="F25:F26"/>
    <mergeCell ref="G25:G26"/>
    <mergeCell ref="H25:H26"/>
    <mergeCell ref="A15:A16"/>
    <mergeCell ref="B16:C16"/>
    <mergeCell ref="A17:A19"/>
    <mergeCell ref="B17:B18"/>
    <mergeCell ref="B19:C19"/>
    <mergeCell ref="A20:A22"/>
    <mergeCell ref="B20:B21"/>
    <mergeCell ref="B22:C22"/>
    <mergeCell ref="A27:A41"/>
    <mergeCell ref="B27:B31"/>
    <mergeCell ref="B32:B34"/>
    <mergeCell ref="B35:B40"/>
    <mergeCell ref="B41:C41"/>
    <mergeCell ref="B50:C50"/>
    <mergeCell ref="A51:C51"/>
    <mergeCell ref="A24:H24"/>
    <mergeCell ref="A5:H5"/>
    <mergeCell ref="A2:H2"/>
    <mergeCell ref="A3:H4"/>
    <mergeCell ref="A23:C23"/>
    <mergeCell ref="A42:A44"/>
    <mergeCell ref="B42:B43"/>
    <mergeCell ref="B44:C44"/>
    <mergeCell ref="A45:A46"/>
    <mergeCell ref="B46:C46"/>
    <mergeCell ref="A47:A48"/>
    <mergeCell ref="B48:C48"/>
    <mergeCell ref="A25:C25"/>
    <mergeCell ref="D25:D26"/>
  </mergeCells>
  <phoneticPr fontId="2" type="noConversion"/>
  <pageMargins left="0.23622047244094491" right="0.23622047244094491" top="0.43307086614173229" bottom="0.74803149606299213" header="0.31496062992125984" footer="0.31496062992125984"/>
  <pageSetup paperSize="9" scale="86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opLeftCell="A21" zoomScale="70" zoomScaleNormal="70" workbookViewId="0">
      <selection sqref="A1:H51"/>
    </sheetView>
  </sheetViews>
  <sheetFormatPr defaultRowHeight="16.5"/>
  <cols>
    <col min="1" max="1" width="13.125" customWidth="1"/>
    <col min="2" max="2" width="16.375" customWidth="1"/>
    <col min="3" max="3" width="16.75" customWidth="1"/>
    <col min="4" max="4" width="17.875" customWidth="1"/>
    <col min="5" max="6" width="17.75" customWidth="1"/>
    <col min="8" max="8" width="43.625" customWidth="1"/>
  </cols>
  <sheetData>
    <row r="1" spans="1:9">
      <c r="A1" s="1281"/>
      <c r="B1" s="1281"/>
      <c r="C1" s="1281"/>
      <c r="D1" s="1281"/>
      <c r="E1" s="1281"/>
      <c r="F1" s="1281"/>
      <c r="G1" s="1281"/>
      <c r="H1" s="1281"/>
    </row>
    <row r="2" spans="1:9" ht="48.6" customHeight="1">
      <c r="A2" s="1273" t="s">
        <v>574</v>
      </c>
      <c r="B2" s="1273"/>
      <c r="C2" s="1273"/>
      <c r="D2" s="1273"/>
      <c r="E2" s="1273"/>
      <c r="F2" s="1273"/>
      <c r="G2" s="1273"/>
      <c r="H2" s="1273"/>
    </row>
    <row r="3" spans="1:9" ht="17.45" customHeight="1">
      <c r="A3" s="1277" t="s">
        <v>572</v>
      </c>
      <c r="B3" s="1277"/>
      <c r="C3" s="1277"/>
      <c r="D3" s="1277"/>
      <c r="E3" s="1277"/>
      <c r="F3" s="1277"/>
      <c r="G3" s="1277"/>
      <c r="H3" s="1277"/>
    </row>
    <row r="4" spans="1:9" ht="17.45" customHeight="1">
      <c r="A4" s="1277"/>
      <c r="B4" s="1277"/>
      <c r="C4" s="1277"/>
      <c r="D4" s="1277"/>
      <c r="E4" s="1277"/>
      <c r="F4" s="1277"/>
      <c r="G4" s="1277"/>
      <c r="H4" s="1277"/>
    </row>
    <row r="5" spans="1:9" ht="18" thickBot="1">
      <c r="A5" s="1276" t="s">
        <v>672</v>
      </c>
      <c r="B5" s="1276"/>
      <c r="C5" s="1276"/>
      <c r="D5" s="1276"/>
      <c r="E5" s="1276"/>
      <c r="F5" s="1276"/>
      <c r="G5" s="1276"/>
      <c r="H5" s="1276"/>
    </row>
    <row r="6" spans="1:9" ht="17.25">
      <c r="A6" s="1230" t="s">
        <v>14</v>
      </c>
      <c r="B6" s="1231"/>
      <c r="C6" s="1231"/>
      <c r="D6" s="1232" t="s">
        <v>420</v>
      </c>
      <c r="E6" s="1232" t="s">
        <v>271</v>
      </c>
      <c r="F6" s="1232" t="s">
        <v>56</v>
      </c>
      <c r="G6" s="1239" t="s">
        <v>46</v>
      </c>
      <c r="H6" s="1241" t="s">
        <v>57</v>
      </c>
    </row>
    <row r="7" spans="1:9" ht="18" thickBot="1">
      <c r="A7" s="61" t="s">
        <v>0</v>
      </c>
      <c r="B7" s="62" t="s">
        <v>1</v>
      </c>
      <c r="C7" s="62" t="s">
        <v>2</v>
      </c>
      <c r="D7" s="1233"/>
      <c r="E7" s="1233"/>
      <c r="F7" s="1233"/>
      <c r="G7" s="1240"/>
      <c r="H7" s="1242"/>
    </row>
    <row r="8" spans="1:9">
      <c r="A8" s="1259" t="s">
        <v>421</v>
      </c>
      <c r="B8" s="322" t="s">
        <v>422</v>
      </c>
      <c r="C8" s="323" t="s">
        <v>423</v>
      </c>
      <c r="D8" s="918"/>
      <c r="E8" s="919"/>
      <c r="F8" s="273"/>
      <c r="G8" s="287"/>
      <c r="H8" s="358"/>
    </row>
    <row r="9" spans="1:9" ht="17.25" thickBot="1">
      <c r="A9" s="1260"/>
      <c r="B9" s="1261" t="s">
        <v>424</v>
      </c>
      <c r="C9" s="1262"/>
      <c r="D9" s="362"/>
      <c r="E9" s="363"/>
      <c r="F9" s="364"/>
      <c r="G9" s="365"/>
      <c r="H9" s="271"/>
    </row>
    <row r="10" spans="1:9">
      <c r="A10" s="1263" t="s">
        <v>425</v>
      </c>
      <c r="B10" s="359" t="s">
        <v>426</v>
      </c>
      <c r="C10" s="360" t="s">
        <v>15</v>
      </c>
      <c r="D10" s="918"/>
      <c r="E10" s="919"/>
      <c r="F10" s="921"/>
      <c r="G10" s="324"/>
      <c r="H10" s="274"/>
    </row>
    <row r="11" spans="1:9" ht="17.25" thickBot="1">
      <c r="A11" s="1264"/>
      <c r="B11" s="1265" t="s">
        <v>424</v>
      </c>
      <c r="C11" s="1258"/>
      <c r="D11" s="366"/>
      <c r="E11" s="367"/>
      <c r="F11" s="922"/>
      <c r="G11" s="368"/>
      <c r="H11" s="325"/>
      <c r="I11" s="50"/>
    </row>
    <row r="12" spans="1:9">
      <c r="A12" s="1266" t="s">
        <v>427</v>
      </c>
      <c r="B12" s="1268" t="s">
        <v>428</v>
      </c>
      <c r="C12" s="360" t="s">
        <v>429</v>
      </c>
      <c r="D12" s="326"/>
      <c r="E12" s="327"/>
      <c r="F12" s="328"/>
      <c r="G12" s="439"/>
      <c r="H12" s="330"/>
    </row>
    <row r="13" spans="1:9">
      <c r="A13" s="1267"/>
      <c r="B13" s="1269"/>
      <c r="C13" s="219" t="s">
        <v>430</v>
      </c>
      <c r="D13" s="920"/>
      <c r="E13" s="919"/>
      <c r="F13" s="331"/>
      <c r="G13" s="329"/>
      <c r="H13" s="332"/>
    </row>
    <row r="14" spans="1:9" ht="17.25" thickBot="1">
      <c r="A14" s="1264"/>
      <c r="B14" s="1270" t="s">
        <v>431</v>
      </c>
      <c r="C14" s="1271"/>
      <c r="D14" s="385"/>
      <c r="E14" s="385"/>
      <c r="F14" s="372"/>
      <c r="G14" s="440"/>
      <c r="H14" s="275"/>
    </row>
    <row r="15" spans="1:9">
      <c r="A15" s="1210" t="s">
        <v>564</v>
      </c>
      <c r="B15" s="443" t="s">
        <v>565</v>
      </c>
      <c r="C15" s="847" t="s">
        <v>4</v>
      </c>
      <c r="D15" s="272">
        <v>7500000</v>
      </c>
      <c r="E15" s="272">
        <v>6500000</v>
      </c>
      <c r="F15" s="952">
        <f>SUM(E15-D15)</f>
        <v>-1000000</v>
      </c>
      <c r="G15" s="285">
        <f>SUM(F15/D15*100%)</f>
        <v>-0.13333333333333333</v>
      </c>
      <c r="H15" s="953" t="s">
        <v>312</v>
      </c>
    </row>
    <row r="16" spans="1:9" ht="17.25" thickBot="1">
      <c r="A16" s="1211"/>
      <c r="B16" s="1212" t="s">
        <v>566</v>
      </c>
      <c r="C16" s="1213"/>
      <c r="D16" s="384">
        <f>D15</f>
        <v>7500000</v>
      </c>
      <c r="E16" s="384">
        <f t="shared" ref="E16:F16" si="0">E15</f>
        <v>6500000</v>
      </c>
      <c r="F16" s="58">
        <f t="shared" si="0"/>
        <v>-1000000</v>
      </c>
      <c r="G16" s="448">
        <f>SUM(F16/D16*100%)</f>
        <v>-0.13333333333333333</v>
      </c>
      <c r="H16" s="665"/>
    </row>
    <row r="17" spans="1:8">
      <c r="A17" s="1250" t="s">
        <v>432</v>
      </c>
      <c r="B17" s="1253" t="s">
        <v>433</v>
      </c>
      <c r="C17" s="437" t="s">
        <v>434</v>
      </c>
      <c r="D17" s="282">
        <v>632161</v>
      </c>
      <c r="E17" s="282">
        <v>500000</v>
      </c>
      <c r="F17" s="438">
        <f t="shared" ref="F17:F22" si="1">E17-D17</f>
        <v>-132161</v>
      </c>
      <c r="G17" s="329">
        <f t="shared" ref="G17:G23" si="2">F17/D17*100%</f>
        <v>-0.20906224838292778</v>
      </c>
      <c r="H17" s="332"/>
    </row>
    <row r="18" spans="1:8" ht="33">
      <c r="A18" s="1251"/>
      <c r="B18" s="1254"/>
      <c r="C18" s="361" t="s">
        <v>435</v>
      </c>
      <c r="D18" s="45">
        <v>295780</v>
      </c>
      <c r="E18" s="126">
        <v>500000</v>
      </c>
      <c r="F18" s="926">
        <f t="shared" si="1"/>
        <v>204220</v>
      </c>
      <c r="G18" s="329">
        <f t="shared" si="2"/>
        <v>0.69044560146054501</v>
      </c>
      <c r="H18" s="332"/>
    </row>
    <row r="19" spans="1:8" ht="17.25" thickBot="1">
      <c r="A19" s="1252"/>
      <c r="B19" s="1255" t="s">
        <v>424</v>
      </c>
      <c r="C19" s="1255"/>
      <c r="D19" s="369">
        <f>SUM(D17:D18)</f>
        <v>927941</v>
      </c>
      <c r="E19" s="369">
        <f t="shared" ref="E19" si="3">SUM(E17:E18)</f>
        <v>1000000</v>
      </c>
      <c r="F19" s="370">
        <f t="shared" si="1"/>
        <v>72059</v>
      </c>
      <c r="G19" s="925">
        <f t="shared" si="2"/>
        <v>7.7654721582514408E-2</v>
      </c>
      <c r="H19" s="333"/>
    </row>
    <row r="20" spans="1:8" ht="33">
      <c r="A20" s="1250" t="s">
        <v>436</v>
      </c>
      <c r="B20" s="1256" t="s">
        <v>437</v>
      </c>
      <c r="C20" s="847" t="s">
        <v>438</v>
      </c>
      <c r="D20" s="918">
        <v>2000</v>
      </c>
      <c r="E20" s="918"/>
      <c r="F20" s="279">
        <f t="shared" si="1"/>
        <v>-2000</v>
      </c>
      <c r="G20" s="281">
        <f t="shared" si="2"/>
        <v>-1</v>
      </c>
      <c r="H20" s="129" t="s">
        <v>313</v>
      </c>
    </row>
    <row r="21" spans="1:8">
      <c r="A21" s="1251"/>
      <c r="B21" s="1257"/>
      <c r="C21" s="656" t="s">
        <v>439</v>
      </c>
      <c r="D21" s="126">
        <v>1370059</v>
      </c>
      <c r="E21" s="126">
        <v>1500000</v>
      </c>
      <c r="F21" s="276">
        <f t="shared" si="1"/>
        <v>129941</v>
      </c>
      <c r="G21" s="281">
        <f t="shared" si="2"/>
        <v>9.4843360760376014E-2</v>
      </c>
      <c r="H21" s="332"/>
    </row>
    <row r="22" spans="1:8" ht="17.25" thickBot="1">
      <c r="A22" s="1252"/>
      <c r="B22" s="1214" t="s">
        <v>424</v>
      </c>
      <c r="C22" s="1258"/>
      <c r="D22" s="371">
        <f>SUM(D20:D21)</f>
        <v>1372059</v>
      </c>
      <c r="E22" s="371">
        <f>SUM(E20:E21)</f>
        <v>1500000</v>
      </c>
      <c r="F22" s="372">
        <f t="shared" si="1"/>
        <v>127941</v>
      </c>
      <c r="G22" s="373">
        <f t="shared" si="2"/>
        <v>9.3247447813833081E-2</v>
      </c>
      <c r="H22" s="334"/>
    </row>
    <row r="23" spans="1:8" ht="17.25" thickBot="1">
      <c r="A23" s="1278" t="s">
        <v>573</v>
      </c>
      <c r="B23" s="1279"/>
      <c r="C23" s="1280"/>
      <c r="D23" s="374">
        <f>SUM(D9,D11,D14,D16,D19,D22)</f>
        <v>9800000</v>
      </c>
      <c r="E23" s="374">
        <f>SUM(E9,E11,E14,E16,E19,E22)</f>
        <v>9000000</v>
      </c>
      <c r="F23" s="376">
        <f>SUM(F9,F11,F14,F16,F19,F22)</f>
        <v>-800000</v>
      </c>
      <c r="G23" s="375">
        <f t="shared" si="2"/>
        <v>-8.1632653061224483E-2</v>
      </c>
      <c r="H23" s="335"/>
    </row>
    <row r="24" spans="1:8" ht="18" thickBot="1">
      <c r="A24" s="1275" t="s">
        <v>673</v>
      </c>
      <c r="B24" s="1275"/>
      <c r="C24" s="1275"/>
      <c r="D24" s="1275"/>
      <c r="E24" s="1275"/>
      <c r="F24" s="1275"/>
      <c r="G24" s="1275"/>
      <c r="H24" s="1275"/>
    </row>
    <row r="25" spans="1:8" ht="17.25">
      <c r="A25" s="1230" t="s">
        <v>14</v>
      </c>
      <c r="B25" s="1231"/>
      <c r="C25" s="1231"/>
      <c r="D25" s="1232" t="s">
        <v>420</v>
      </c>
      <c r="E25" s="1232" t="s">
        <v>271</v>
      </c>
      <c r="F25" s="1232" t="s">
        <v>56</v>
      </c>
      <c r="G25" s="1239" t="s">
        <v>46</v>
      </c>
      <c r="H25" s="1241" t="s">
        <v>57</v>
      </c>
    </row>
    <row r="26" spans="1:8" ht="18" thickBot="1">
      <c r="A26" s="61" t="s">
        <v>0</v>
      </c>
      <c r="B26" s="62" t="s">
        <v>1</v>
      </c>
      <c r="C26" s="62" t="s">
        <v>2</v>
      </c>
      <c r="D26" s="1233"/>
      <c r="E26" s="1233"/>
      <c r="F26" s="1233"/>
      <c r="G26" s="1240"/>
      <c r="H26" s="1242"/>
    </row>
    <row r="27" spans="1:8">
      <c r="A27" s="1223" t="s">
        <v>440</v>
      </c>
      <c r="B27" s="1224" t="s">
        <v>441</v>
      </c>
      <c r="C27" s="218" t="s">
        <v>442</v>
      </c>
      <c r="D27" s="931"/>
      <c r="E27" s="933"/>
      <c r="F27" s="262"/>
      <c r="G27" s="263"/>
      <c r="H27" s="935"/>
    </row>
    <row r="28" spans="1:8" ht="33">
      <c r="A28" s="1223"/>
      <c r="B28" s="1224"/>
      <c r="C28" s="219" t="s">
        <v>443</v>
      </c>
      <c r="D28" s="931"/>
      <c r="E28" s="934"/>
      <c r="F28" s="336"/>
      <c r="G28" s="337"/>
      <c r="H28" s="936"/>
    </row>
    <row r="29" spans="1:8" ht="33">
      <c r="A29" s="1223"/>
      <c r="B29" s="1224"/>
      <c r="C29" s="219" t="s">
        <v>444</v>
      </c>
      <c r="D29" s="931"/>
      <c r="E29" s="933"/>
      <c r="F29" s="336"/>
      <c r="G29" s="337"/>
      <c r="H29" s="937"/>
    </row>
    <row r="30" spans="1:8">
      <c r="A30" s="1223"/>
      <c r="B30" s="1224"/>
      <c r="C30" s="219" t="s">
        <v>445</v>
      </c>
      <c r="D30" s="932"/>
      <c r="E30" s="934"/>
      <c r="F30" s="336"/>
      <c r="G30" s="337"/>
      <c r="H30" s="938"/>
    </row>
    <row r="31" spans="1:8" ht="17.25" thickBot="1">
      <c r="A31" s="1223"/>
      <c r="B31" s="1225"/>
      <c r="C31" s="750" t="s">
        <v>681</v>
      </c>
      <c r="D31" s="338"/>
      <c r="E31" s="382"/>
      <c r="F31" s="338"/>
      <c r="G31" s="337"/>
      <c r="H31" s="339"/>
    </row>
    <row r="32" spans="1:8">
      <c r="A32" s="1223"/>
      <c r="B32" s="1226" t="s">
        <v>446</v>
      </c>
      <c r="C32" s="220" t="s">
        <v>447</v>
      </c>
      <c r="D32" s="931"/>
      <c r="E32" s="931"/>
      <c r="F32" s="327"/>
      <c r="G32" s="377"/>
      <c r="H32" s="939"/>
    </row>
    <row r="33" spans="1:8">
      <c r="A33" s="1223"/>
      <c r="B33" s="1224"/>
      <c r="C33" s="219" t="s">
        <v>448</v>
      </c>
      <c r="D33" s="931">
        <v>100000</v>
      </c>
      <c r="E33" s="931">
        <v>100000</v>
      </c>
      <c r="F33" s="45">
        <f>E33-D33</f>
        <v>0</v>
      </c>
      <c r="G33" s="941">
        <f t="shared" ref="G33:G51" si="4">F33/D33*100%</f>
        <v>0</v>
      </c>
      <c r="H33" s="940" t="s">
        <v>314</v>
      </c>
    </row>
    <row r="34" spans="1:8" ht="17.25" thickBot="1">
      <c r="A34" s="1223"/>
      <c r="B34" s="1225"/>
      <c r="C34" s="750" t="s">
        <v>681</v>
      </c>
      <c r="D34" s="338">
        <f>SUM(D32:D33)</f>
        <v>100000</v>
      </c>
      <c r="E34" s="382">
        <f t="shared" ref="E34:F34" si="5">SUM(E32:E33)</f>
        <v>100000</v>
      </c>
      <c r="F34" s="382">
        <f t="shared" si="5"/>
        <v>0</v>
      </c>
      <c r="G34" s="378">
        <f t="shared" si="4"/>
        <v>0</v>
      </c>
      <c r="H34" s="341"/>
    </row>
    <row r="35" spans="1:8">
      <c r="A35" s="1223"/>
      <c r="B35" s="1224" t="s">
        <v>450</v>
      </c>
      <c r="C35" s="218" t="s">
        <v>451</v>
      </c>
      <c r="D35" s="931"/>
      <c r="E35" s="931"/>
      <c r="F35" s="340"/>
      <c r="G35" s="930"/>
      <c r="H35" s="938"/>
    </row>
    <row r="36" spans="1:8" ht="33">
      <c r="A36" s="1223"/>
      <c r="B36" s="1224"/>
      <c r="C36" s="219" t="s">
        <v>452</v>
      </c>
      <c r="D36" s="931"/>
      <c r="E36" s="931"/>
      <c r="F36" s="336"/>
      <c r="G36" s="342"/>
      <c r="H36" s="940"/>
    </row>
    <row r="37" spans="1:8">
      <c r="A37" s="1223"/>
      <c r="B37" s="1224"/>
      <c r="C37" s="219" t="s">
        <v>453</v>
      </c>
      <c r="D37" s="45">
        <v>10000</v>
      </c>
      <c r="E37" s="667">
        <v>50000</v>
      </c>
      <c r="F37" s="336">
        <f>E37-D37</f>
        <v>40000</v>
      </c>
      <c r="G37" s="956">
        <f t="shared" si="4"/>
        <v>4</v>
      </c>
      <c r="H37" s="954" t="s">
        <v>315</v>
      </c>
    </row>
    <row r="38" spans="1:8">
      <c r="A38" s="1223"/>
      <c r="B38" s="1224"/>
      <c r="C38" s="219" t="s">
        <v>454</v>
      </c>
      <c r="D38" s="45">
        <v>1300000</v>
      </c>
      <c r="E38" s="667">
        <v>1400000</v>
      </c>
      <c r="F38" s="264">
        <f>E38-D38</f>
        <v>100000</v>
      </c>
      <c r="G38" s="299">
        <f t="shared" si="4"/>
        <v>7.6923076923076927E-2</v>
      </c>
      <c r="H38" s="954" t="s">
        <v>316</v>
      </c>
    </row>
    <row r="39" spans="1:8">
      <c r="A39" s="1223"/>
      <c r="B39" s="1224"/>
      <c r="C39" s="219" t="s">
        <v>455</v>
      </c>
      <c r="D39" s="931"/>
      <c r="E39" s="931"/>
      <c r="F39" s="336"/>
      <c r="G39" s="957"/>
      <c r="H39" s="955"/>
    </row>
    <row r="40" spans="1:8" ht="17.25" thickBot="1">
      <c r="A40" s="1223"/>
      <c r="B40" s="1224"/>
      <c r="C40" s="750" t="s">
        <v>681</v>
      </c>
      <c r="D40" s="1132">
        <f>SUM(D35:D39)</f>
        <v>1310000</v>
      </c>
      <c r="E40" s="1133">
        <f t="shared" ref="E40:F40" si="6">SUM(E35:E39)</f>
        <v>1450000</v>
      </c>
      <c r="F40" s="1132">
        <f t="shared" si="6"/>
        <v>140000</v>
      </c>
      <c r="G40" s="1134">
        <f t="shared" si="4"/>
        <v>0.10687022900763359</v>
      </c>
      <c r="H40" s="1135"/>
    </row>
    <row r="41" spans="1:8" ht="17.25" thickBot="1">
      <c r="A41" s="1211"/>
      <c r="B41" s="1212" t="s">
        <v>456</v>
      </c>
      <c r="C41" s="1213"/>
      <c r="D41" s="338">
        <f>SUM(D31,D34,D40)</f>
        <v>1410000</v>
      </c>
      <c r="E41" s="382">
        <f t="shared" ref="E41:F41" si="7">SUM(E31,E34,E40)</f>
        <v>1550000</v>
      </c>
      <c r="F41" s="338">
        <f t="shared" si="7"/>
        <v>140000</v>
      </c>
      <c r="G41" s="1136">
        <f t="shared" si="4"/>
        <v>9.9290780141843976E-2</v>
      </c>
      <c r="H41" s="341"/>
    </row>
    <row r="42" spans="1:8" ht="33">
      <c r="A42" s="1210" t="s">
        <v>457</v>
      </c>
      <c r="B42" s="1226" t="s">
        <v>458</v>
      </c>
      <c r="C42" s="220" t="s">
        <v>459</v>
      </c>
      <c r="D42" s="668">
        <v>7500000</v>
      </c>
      <c r="E42" s="668">
        <v>6500000</v>
      </c>
      <c r="F42" s="47">
        <f>E42-D42</f>
        <v>-1000000</v>
      </c>
      <c r="G42" s="379">
        <f t="shared" si="4"/>
        <v>-0.13333333333333333</v>
      </c>
      <c r="H42" s="948" t="s">
        <v>309</v>
      </c>
    </row>
    <row r="43" spans="1:8" ht="33">
      <c r="A43" s="1223"/>
      <c r="B43" s="1227"/>
      <c r="C43" s="219" t="s">
        <v>460</v>
      </c>
      <c r="D43" s="945"/>
      <c r="E43" s="947"/>
      <c r="F43" s="264"/>
      <c r="G43" s="380"/>
      <c r="H43" s="940"/>
    </row>
    <row r="44" spans="1:8" ht="17.25" thickBot="1">
      <c r="A44" s="1211"/>
      <c r="B44" s="1212" t="s">
        <v>424</v>
      </c>
      <c r="C44" s="1213"/>
      <c r="D44" s="261">
        <f>SUM(D42:D43)</f>
        <v>7500000</v>
      </c>
      <c r="E44" s="381">
        <f t="shared" ref="E44:F44" si="8">SUM(E42:E43)</f>
        <v>6500000</v>
      </c>
      <c r="F44" s="261">
        <f t="shared" si="8"/>
        <v>-1000000</v>
      </c>
      <c r="G44" s="263">
        <f t="shared" si="4"/>
        <v>-0.13333333333333333</v>
      </c>
      <c r="H44" s="266"/>
    </row>
    <row r="45" spans="1:8">
      <c r="A45" s="1210" t="s">
        <v>461</v>
      </c>
      <c r="B45" s="220" t="s">
        <v>462</v>
      </c>
      <c r="C45" s="220" t="s">
        <v>463</v>
      </c>
      <c r="D45" s="669">
        <v>890000</v>
      </c>
      <c r="E45" s="669">
        <v>950000</v>
      </c>
      <c r="F45" s="47">
        <f>E45-D45</f>
        <v>60000</v>
      </c>
      <c r="G45" s="379">
        <f t="shared" si="4"/>
        <v>6.741573033707865E-2</v>
      </c>
      <c r="H45" s="270"/>
    </row>
    <row r="46" spans="1:8" ht="17.25" thickBot="1">
      <c r="A46" s="1211"/>
      <c r="B46" s="1212" t="s">
        <v>449</v>
      </c>
      <c r="C46" s="1213"/>
      <c r="D46" s="260">
        <f>D45</f>
        <v>890000</v>
      </c>
      <c r="E46" s="260">
        <f t="shared" ref="E46:F46" si="9">E45</f>
        <v>950000</v>
      </c>
      <c r="F46" s="260">
        <f t="shared" si="9"/>
        <v>60000</v>
      </c>
      <c r="G46" s="263">
        <f t="shared" si="4"/>
        <v>6.741573033707865E-2</v>
      </c>
      <c r="H46" s="266"/>
    </row>
    <row r="47" spans="1:8">
      <c r="A47" s="1210" t="s">
        <v>464</v>
      </c>
      <c r="B47" s="220" t="s">
        <v>465</v>
      </c>
      <c r="C47" s="220" t="s">
        <v>466</v>
      </c>
      <c r="D47" s="932"/>
      <c r="E47" s="48"/>
      <c r="F47" s="47"/>
      <c r="G47" s="300"/>
      <c r="H47" s="49"/>
    </row>
    <row r="48" spans="1:8" ht="17.25" thickBot="1">
      <c r="A48" s="1211"/>
      <c r="B48" s="1214" t="s">
        <v>424</v>
      </c>
      <c r="C48" s="1215"/>
      <c r="D48" s="58"/>
      <c r="E48" s="384"/>
      <c r="F48" s="58"/>
      <c r="G48" s="958"/>
      <c r="H48" s="59"/>
    </row>
    <row r="49" spans="1:8" ht="33">
      <c r="A49" s="818" t="s">
        <v>42</v>
      </c>
      <c r="B49" s="268" t="s">
        <v>27</v>
      </c>
      <c r="C49" s="268" t="s">
        <v>28</v>
      </c>
      <c r="D49" s="949"/>
      <c r="E49" s="950"/>
      <c r="F49" s="262"/>
      <c r="G49" s="263"/>
      <c r="H49" s="269"/>
    </row>
    <row r="50" spans="1:8" ht="17.25" thickBot="1">
      <c r="A50" s="848"/>
      <c r="B50" s="1212" t="s">
        <v>297</v>
      </c>
      <c r="C50" s="1213"/>
      <c r="D50" s="132"/>
      <c r="E50" s="132"/>
      <c r="F50" s="132"/>
      <c r="G50" s="951"/>
      <c r="H50" s="133"/>
    </row>
    <row r="51" spans="1:8" ht="17.25" thickBot="1">
      <c r="A51" s="1236" t="s">
        <v>468</v>
      </c>
      <c r="B51" s="1237"/>
      <c r="C51" s="1238"/>
      <c r="D51" s="135">
        <f>SUM(D41,D44,D46,D48,D50)</f>
        <v>9800000</v>
      </c>
      <c r="E51" s="135">
        <f t="shared" ref="E51:F51" si="10">SUM(E41,E44,E46,E48,E50)</f>
        <v>9000000</v>
      </c>
      <c r="F51" s="135">
        <f t="shared" si="10"/>
        <v>-800000</v>
      </c>
      <c r="G51" s="397">
        <f t="shared" si="4"/>
        <v>-8.1632653061224483E-2</v>
      </c>
      <c r="H51" s="134"/>
    </row>
    <row r="52" spans="1:8">
      <c r="A52" s="386"/>
      <c r="B52" s="389"/>
      <c r="C52" s="391"/>
      <c r="D52" s="389"/>
      <c r="E52" s="389"/>
      <c r="F52" s="389"/>
      <c r="G52" s="395"/>
      <c r="H52" s="391"/>
    </row>
    <row r="53" spans="1:8">
      <c r="A53" s="387"/>
      <c r="B53" s="390"/>
      <c r="C53" s="392"/>
      <c r="D53" s="390"/>
      <c r="E53" s="390"/>
      <c r="F53" s="390"/>
      <c r="G53" s="396"/>
      <c r="H53" s="392"/>
    </row>
    <row r="54" spans="1:8">
      <c r="A54" s="387"/>
      <c r="B54" s="390"/>
      <c r="C54" s="392"/>
      <c r="D54" s="390"/>
      <c r="E54" s="390"/>
      <c r="F54" s="390"/>
      <c r="G54" s="396"/>
      <c r="H54" s="392"/>
    </row>
    <row r="55" spans="1:8">
      <c r="A55" s="388"/>
      <c r="B55" s="6"/>
      <c r="C55" s="393"/>
      <c r="D55" s="394"/>
      <c r="E55" s="6"/>
      <c r="F55" s="6"/>
      <c r="G55" s="56"/>
      <c r="H55" s="6"/>
    </row>
    <row r="56" spans="1:8">
      <c r="A56" s="5"/>
      <c r="B56" s="6"/>
      <c r="C56" s="6"/>
      <c r="D56" s="6"/>
      <c r="E56" s="6"/>
      <c r="F56" s="6"/>
      <c r="G56" s="56"/>
      <c r="H56" s="6"/>
    </row>
    <row r="57" spans="1:8">
      <c r="A57" s="5"/>
      <c r="B57" s="6"/>
      <c r="C57" s="6"/>
      <c r="D57" s="6"/>
      <c r="E57" s="6"/>
      <c r="F57" s="6"/>
      <c r="G57" s="56"/>
      <c r="H57" s="6"/>
    </row>
    <row r="58" spans="1:8">
      <c r="A58" s="5"/>
      <c r="B58" s="6"/>
      <c r="C58" s="6"/>
      <c r="D58" s="6"/>
      <c r="E58" s="6"/>
      <c r="F58" s="6"/>
      <c r="G58" s="56"/>
      <c r="H58" s="6"/>
    </row>
    <row r="59" spans="1:8">
      <c r="A59" s="5"/>
      <c r="B59" s="6"/>
      <c r="C59" s="6"/>
      <c r="D59" s="6"/>
      <c r="E59" s="6"/>
      <c r="F59" s="6"/>
      <c r="G59" s="56"/>
      <c r="H59" s="6"/>
    </row>
    <row r="60" spans="1:8">
      <c r="A60" s="5"/>
      <c r="B60" s="6"/>
      <c r="C60" s="6"/>
      <c r="D60" s="6"/>
      <c r="E60" s="6"/>
      <c r="F60" s="6"/>
      <c r="G60" s="56"/>
      <c r="H60" s="6"/>
    </row>
    <row r="61" spans="1:8">
      <c r="A61" s="5"/>
      <c r="B61" s="6"/>
      <c r="C61" s="6"/>
      <c r="D61" s="6"/>
      <c r="E61" s="6"/>
      <c r="F61" s="6"/>
      <c r="G61" s="56"/>
      <c r="H61" s="6"/>
    </row>
    <row r="62" spans="1:8">
      <c r="A62" s="5"/>
      <c r="B62" s="6"/>
      <c r="C62" s="6"/>
      <c r="D62" s="6"/>
      <c r="E62" s="6"/>
      <c r="F62" s="6"/>
      <c r="G62" s="56"/>
      <c r="H62" s="6"/>
    </row>
    <row r="63" spans="1:8">
      <c r="A63" s="5"/>
      <c r="B63" s="6"/>
      <c r="C63" s="6"/>
      <c r="D63" s="6"/>
      <c r="E63" s="6"/>
      <c r="F63" s="6"/>
      <c r="G63" s="56"/>
      <c r="H63" s="6"/>
    </row>
    <row r="64" spans="1:8">
      <c r="A64" s="5"/>
      <c r="B64" s="6"/>
      <c r="C64" s="6"/>
      <c r="D64" s="6"/>
      <c r="E64" s="6"/>
      <c r="F64" s="6"/>
      <c r="G64" s="56"/>
      <c r="H64" s="6"/>
    </row>
    <row r="65" spans="1:8">
      <c r="A65" s="5"/>
      <c r="B65" s="6"/>
      <c r="C65" s="6"/>
      <c r="D65" s="6"/>
      <c r="E65" s="6"/>
      <c r="F65" s="6"/>
      <c r="G65" s="56"/>
      <c r="H65" s="6"/>
    </row>
    <row r="66" spans="1:8">
      <c r="A66" s="5"/>
      <c r="B66" s="6"/>
      <c r="C66" s="6"/>
      <c r="D66" s="6"/>
      <c r="E66" s="6"/>
      <c r="F66" s="6"/>
      <c r="G66" s="56"/>
      <c r="H66" s="6"/>
    </row>
    <row r="67" spans="1:8">
      <c r="A67" s="5"/>
      <c r="B67" s="6"/>
      <c r="C67" s="6"/>
      <c r="D67" s="6"/>
      <c r="E67" s="6"/>
      <c r="F67" s="6"/>
      <c r="G67" s="56"/>
      <c r="H67" s="6"/>
    </row>
    <row r="68" spans="1:8">
      <c r="A68" s="5"/>
      <c r="B68" s="6"/>
      <c r="C68" s="6"/>
      <c r="D68" s="6"/>
      <c r="E68" s="6"/>
      <c r="F68" s="6"/>
      <c r="G68" s="56"/>
      <c r="H68" s="6"/>
    </row>
    <row r="69" spans="1:8">
      <c r="A69" s="5"/>
      <c r="B69" s="6"/>
      <c r="C69" s="6"/>
      <c r="D69" s="6"/>
      <c r="E69" s="6"/>
      <c r="F69" s="6"/>
      <c r="G69" s="56"/>
      <c r="H69" s="6"/>
    </row>
    <row r="70" spans="1:8">
      <c r="A70" s="5"/>
      <c r="B70" s="6"/>
      <c r="C70" s="6"/>
      <c r="D70" s="6"/>
      <c r="E70" s="6"/>
      <c r="F70" s="6"/>
      <c r="G70" s="56"/>
      <c r="H70" s="6"/>
    </row>
    <row r="71" spans="1:8">
      <c r="A71" s="5"/>
      <c r="B71" s="6"/>
      <c r="C71" s="6"/>
      <c r="D71" s="6"/>
      <c r="E71" s="6"/>
      <c r="F71" s="6"/>
      <c r="G71" s="56"/>
      <c r="H71" s="6"/>
    </row>
    <row r="72" spans="1:8">
      <c r="A72" s="5"/>
      <c r="B72" s="6"/>
      <c r="C72" s="6"/>
      <c r="D72" s="6"/>
      <c r="E72" s="6"/>
      <c r="F72" s="6"/>
      <c r="G72" s="56"/>
      <c r="H72" s="6"/>
    </row>
    <row r="73" spans="1:8">
      <c r="A73" s="5"/>
      <c r="B73" s="6"/>
      <c r="C73" s="6"/>
      <c r="D73" s="6"/>
      <c r="E73" s="6"/>
      <c r="F73" s="6"/>
      <c r="G73" s="56"/>
      <c r="H73" s="6"/>
    </row>
    <row r="74" spans="1:8">
      <c r="A74" s="5"/>
      <c r="B74" s="6"/>
      <c r="C74" s="6"/>
      <c r="D74" s="6"/>
      <c r="E74" s="6"/>
      <c r="F74" s="6"/>
      <c r="G74" s="56"/>
      <c r="H74" s="6"/>
    </row>
    <row r="75" spans="1:8">
      <c r="A75" s="5"/>
      <c r="B75" s="6"/>
      <c r="C75" s="6"/>
      <c r="D75" s="6"/>
      <c r="E75" s="6"/>
      <c r="F75" s="6"/>
      <c r="G75" s="56"/>
      <c r="H75" s="6"/>
    </row>
    <row r="76" spans="1:8">
      <c r="A76" s="5"/>
      <c r="B76" s="6"/>
      <c r="C76" s="6"/>
      <c r="D76" s="6"/>
      <c r="E76" s="6"/>
      <c r="F76" s="6"/>
      <c r="G76" s="56"/>
      <c r="H76" s="6"/>
    </row>
    <row r="77" spans="1:8">
      <c r="A77" s="5"/>
      <c r="B77" s="6"/>
      <c r="C77" s="6"/>
      <c r="D77" s="6"/>
      <c r="E77" s="6"/>
      <c r="F77" s="6"/>
      <c r="G77" s="56"/>
      <c r="H77" s="6"/>
    </row>
    <row r="78" spans="1:8">
      <c r="A78" s="5"/>
      <c r="B78" s="6"/>
      <c r="C78" s="6"/>
      <c r="D78" s="6"/>
      <c r="E78" s="6"/>
      <c r="F78" s="6"/>
      <c r="G78" s="56"/>
      <c r="H78" s="6"/>
    </row>
    <row r="79" spans="1:8">
      <c r="A79" s="5"/>
      <c r="B79" s="6"/>
      <c r="C79" s="6"/>
      <c r="D79" s="6"/>
      <c r="E79" s="6"/>
      <c r="F79" s="6"/>
      <c r="G79" s="56"/>
      <c r="H79" s="6"/>
    </row>
    <row r="80" spans="1:8">
      <c r="A80" s="5"/>
      <c r="B80" s="6"/>
      <c r="C80" s="6"/>
      <c r="D80" s="6"/>
      <c r="E80" s="6"/>
      <c r="F80" s="6"/>
      <c r="G80" s="56"/>
      <c r="H80" s="6"/>
    </row>
    <row r="81" spans="1:8">
      <c r="A81" s="5"/>
      <c r="B81" s="6"/>
      <c r="C81" s="6"/>
      <c r="D81" s="6"/>
      <c r="E81" s="6"/>
      <c r="F81" s="6"/>
      <c r="G81" s="56"/>
      <c r="H81" s="6"/>
    </row>
    <row r="82" spans="1:8">
      <c r="A82" s="5"/>
      <c r="B82" s="6"/>
      <c r="C82" s="6"/>
      <c r="D82" s="6"/>
      <c r="E82" s="6"/>
      <c r="F82" s="6"/>
      <c r="G82" s="56"/>
      <c r="H82" s="6"/>
    </row>
  </sheetData>
  <mergeCells count="47">
    <mergeCell ref="A1:H1"/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A20:A22"/>
    <mergeCell ref="B20:B21"/>
    <mergeCell ref="B22:C22"/>
    <mergeCell ref="A8:A9"/>
    <mergeCell ref="B9:C9"/>
    <mergeCell ref="A10:A11"/>
    <mergeCell ref="B11:C11"/>
    <mergeCell ref="A12:A14"/>
    <mergeCell ref="B12:B13"/>
    <mergeCell ref="B14:C14"/>
    <mergeCell ref="A15:A16"/>
    <mergeCell ref="B16:C16"/>
    <mergeCell ref="A17:A19"/>
    <mergeCell ref="B17:B18"/>
    <mergeCell ref="B19:C19"/>
    <mergeCell ref="A23:C23"/>
    <mergeCell ref="A25:C25"/>
    <mergeCell ref="D25:D26"/>
    <mergeCell ref="E25:E26"/>
    <mergeCell ref="F25:F26"/>
    <mergeCell ref="H25:H26"/>
    <mergeCell ref="A24:H24"/>
    <mergeCell ref="A27:A41"/>
    <mergeCell ref="B27:B31"/>
    <mergeCell ref="B32:B34"/>
    <mergeCell ref="B35:B40"/>
    <mergeCell ref="B41:C41"/>
    <mergeCell ref="G25:G26"/>
    <mergeCell ref="B50:C50"/>
    <mergeCell ref="A51:C51"/>
    <mergeCell ref="A42:A44"/>
    <mergeCell ref="B42:B43"/>
    <mergeCell ref="B44:C44"/>
    <mergeCell ref="A45:A46"/>
    <mergeCell ref="B46:C46"/>
    <mergeCell ref="A47:A48"/>
    <mergeCell ref="B48:C48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86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opLeftCell="A13" zoomScale="55" zoomScaleNormal="55" workbookViewId="0">
      <selection sqref="A1:H51"/>
    </sheetView>
  </sheetViews>
  <sheetFormatPr defaultRowHeight="16.5"/>
  <cols>
    <col min="1" max="1" width="12.5" customWidth="1"/>
    <col min="2" max="2" width="16.125" customWidth="1"/>
    <col min="3" max="3" width="16.5" customWidth="1"/>
    <col min="4" max="4" width="16" customWidth="1"/>
    <col min="5" max="5" width="17.375" customWidth="1"/>
    <col min="6" max="6" width="17.25" customWidth="1"/>
    <col min="7" max="7" width="9.75" customWidth="1"/>
    <col min="8" max="8" width="48.125" customWidth="1"/>
  </cols>
  <sheetData>
    <row r="1" spans="1:9">
      <c r="A1" s="1281"/>
      <c r="B1" s="1281"/>
      <c r="C1" s="1281"/>
      <c r="D1" s="1281"/>
      <c r="E1" s="1281"/>
      <c r="F1" s="1281"/>
      <c r="G1" s="1281"/>
      <c r="H1" s="1281"/>
    </row>
    <row r="2" spans="1:9" ht="38.450000000000003" customHeight="1">
      <c r="A2" s="1273" t="s">
        <v>575</v>
      </c>
      <c r="B2" s="1273"/>
      <c r="C2" s="1273"/>
      <c r="D2" s="1273"/>
      <c r="E2" s="1273"/>
      <c r="F2" s="1273"/>
      <c r="G2" s="1273"/>
      <c r="H2" s="1273"/>
    </row>
    <row r="3" spans="1:9" ht="17.45" customHeight="1">
      <c r="A3" s="1277" t="s">
        <v>609</v>
      </c>
      <c r="B3" s="1277"/>
      <c r="C3" s="1277"/>
      <c r="D3" s="1277"/>
      <c r="E3" s="1277"/>
      <c r="F3" s="1277"/>
      <c r="G3" s="1277"/>
      <c r="H3" s="1277"/>
    </row>
    <row r="4" spans="1:9" ht="17.45" customHeight="1">
      <c r="A4" s="1277"/>
      <c r="B4" s="1277"/>
      <c r="C4" s="1277"/>
      <c r="D4" s="1277"/>
      <c r="E4" s="1277"/>
      <c r="F4" s="1277"/>
      <c r="G4" s="1277"/>
      <c r="H4" s="1277"/>
    </row>
    <row r="5" spans="1:9" ht="18" thickBot="1">
      <c r="A5" s="1276" t="s">
        <v>672</v>
      </c>
      <c r="B5" s="1276"/>
      <c r="C5" s="1276"/>
      <c r="D5" s="1276"/>
      <c r="E5" s="1276"/>
      <c r="F5" s="1276"/>
      <c r="G5" s="1276"/>
      <c r="H5" s="1276"/>
    </row>
    <row r="6" spans="1:9" ht="17.25">
      <c r="A6" s="1230" t="s">
        <v>14</v>
      </c>
      <c r="B6" s="1231"/>
      <c r="C6" s="1231"/>
      <c r="D6" s="1232" t="s">
        <v>420</v>
      </c>
      <c r="E6" s="1232" t="s">
        <v>271</v>
      </c>
      <c r="F6" s="1232" t="s">
        <v>56</v>
      </c>
      <c r="G6" s="1239" t="s">
        <v>46</v>
      </c>
      <c r="H6" s="1241" t="s">
        <v>57</v>
      </c>
    </row>
    <row r="7" spans="1:9" ht="18" thickBot="1">
      <c r="A7" s="61" t="s">
        <v>0</v>
      </c>
      <c r="B7" s="62" t="s">
        <v>1</v>
      </c>
      <c r="C7" s="62" t="s">
        <v>2</v>
      </c>
      <c r="D7" s="1233"/>
      <c r="E7" s="1233"/>
      <c r="F7" s="1233"/>
      <c r="G7" s="1240"/>
      <c r="H7" s="1242"/>
    </row>
    <row r="8" spans="1:9">
      <c r="A8" s="1259" t="s">
        <v>421</v>
      </c>
      <c r="B8" s="322" t="s">
        <v>422</v>
      </c>
      <c r="C8" s="323" t="s">
        <v>423</v>
      </c>
      <c r="D8" s="918"/>
      <c r="E8" s="919"/>
      <c r="F8" s="273"/>
      <c r="G8" s="287"/>
      <c r="H8" s="358"/>
    </row>
    <row r="9" spans="1:9" ht="17.25" thickBot="1">
      <c r="A9" s="1260"/>
      <c r="B9" s="1261" t="s">
        <v>424</v>
      </c>
      <c r="C9" s="1262"/>
      <c r="D9" s="362"/>
      <c r="E9" s="363"/>
      <c r="F9" s="364"/>
      <c r="G9" s="365"/>
      <c r="H9" s="271"/>
    </row>
    <row r="10" spans="1:9">
      <c r="A10" s="1263" t="s">
        <v>425</v>
      </c>
      <c r="B10" s="359" t="s">
        <v>426</v>
      </c>
      <c r="C10" s="360" t="s">
        <v>15</v>
      </c>
      <c r="D10" s="918"/>
      <c r="E10" s="919"/>
      <c r="F10" s="921"/>
      <c r="G10" s="324"/>
      <c r="H10" s="274"/>
    </row>
    <row r="11" spans="1:9" ht="17.25" thickBot="1">
      <c r="A11" s="1264"/>
      <c r="B11" s="1265" t="s">
        <v>424</v>
      </c>
      <c r="C11" s="1258"/>
      <c r="D11" s="366"/>
      <c r="E11" s="367"/>
      <c r="F11" s="922"/>
      <c r="G11" s="368"/>
      <c r="H11" s="325"/>
      <c r="I11" s="50"/>
    </row>
    <row r="12" spans="1:9">
      <c r="A12" s="1266" t="s">
        <v>427</v>
      </c>
      <c r="B12" s="1268" t="s">
        <v>428</v>
      </c>
      <c r="C12" s="360" t="s">
        <v>429</v>
      </c>
      <c r="D12" s="282"/>
      <c r="E12" s="48"/>
      <c r="F12" s="283"/>
      <c r="G12" s="666"/>
      <c r="H12" s="277"/>
    </row>
    <row r="13" spans="1:9">
      <c r="A13" s="1267"/>
      <c r="B13" s="1269"/>
      <c r="C13" s="219" t="s">
        <v>430</v>
      </c>
      <c r="D13" s="675">
        <v>19770184</v>
      </c>
      <c r="E13" s="675">
        <v>23000000</v>
      </c>
      <c r="F13" s="276">
        <f t="shared" ref="F13:F14" si="0">E13-D13</f>
        <v>3229816</v>
      </c>
      <c r="G13" s="680">
        <f t="shared" ref="G13:G14" si="1">F13/D13*100%</f>
        <v>0.16336802935167422</v>
      </c>
      <c r="H13" s="278" t="s">
        <v>322</v>
      </c>
    </row>
    <row r="14" spans="1:9" ht="17.25" thickBot="1">
      <c r="A14" s="1264"/>
      <c r="B14" s="1270" t="s">
        <v>431</v>
      </c>
      <c r="C14" s="1271"/>
      <c r="D14" s="676">
        <f>SUM(D12:D13)</f>
        <v>19770184</v>
      </c>
      <c r="E14" s="676">
        <f>SUM(E12:E13)</f>
        <v>23000000</v>
      </c>
      <c r="F14" s="372">
        <f t="shared" si="0"/>
        <v>3229816</v>
      </c>
      <c r="G14" s="365">
        <f t="shared" si="1"/>
        <v>0.16336802935167422</v>
      </c>
      <c r="H14" s="284"/>
    </row>
    <row r="15" spans="1:9">
      <c r="A15" s="1210" t="s">
        <v>564</v>
      </c>
      <c r="B15" s="443" t="s">
        <v>565</v>
      </c>
      <c r="C15" s="847" t="s">
        <v>4</v>
      </c>
      <c r="D15" s="677">
        <v>10913400</v>
      </c>
      <c r="E15" s="677">
        <v>8629200</v>
      </c>
      <c r="F15" s="952">
        <f>SUM(E15-D15)</f>
        <v>-2284200</v>
      </c>
      <c r="G15" s="285">
        <f>SUM(F15/D15*100%)</f>
        <v>-0.20930232558139536</v>
      </c>
      <c r="H15" s="953" t="s">
        <v>321</v>
      </c>
    </row>
    <row r="16" spans="1:9" ht="17.25" thickBot="1">
      <c r="A16" s="1211"/>
      <c r="B16" s="1212" t="s">
        <v>566</v>
      </c>
      <c r="C16" s="1213"/>
      <c r="D16" s="384">
        <f>D15</f>
        <v>10913400</v>
      </c>
      <c r="E16" s="384">
        <f t="shared" ref="E16:F16" si="2">E15</f>
        <v>8629200</v>
      </c>
      <c r="F16" s="58">
        <f t="shared" si="2"/>
        <v>-2284200</v>
      </c>
      <c r="G16" s="448">
        <f>SUM(F16/D16*100%)</f>
        <v>-0.20930232558139536</v>
      </c>
      <c r="H16" s="665"/>
    </row>
    <row r="17" spans="1:8">
      <c r="A17" s="1250" t="s">
        <v>432</v>
      </c>
      <c r="B17" s="1253" t="s">
        <v>433</v>
      </c>
      <c r="C17" s="437" t="s">
        <v>434</v>
      </c>
      <c r="D17" s="678">
        <v>4171522</v>
      </c>
      <c r="E17" s="678">
        <v>1070125</v>
      </c>
      <c r="F17" s="438">
        <f t="shared" ref="F17:F22" si="3">E17-D17</f>
        <v>-3101397</v>
      </c>
      <c r="G17" s="329">
        <f t="shared" ref="G17:G23" si="4">F17/D17*100%</f>
        <v>-0.74346893052463825</v>
      </c>
      <c r="H17" s="332"/>
    </row>
    <row r="18" spans="1:8" ht="33">
      <c r="A18" s="1251"/>
      <c r="B18" s="1254"/>
      <c r="C18" s="361" t="s">
        <v>435</v>
      </c>
      <c r="D18" s="675">
        <v>10202107</v>
      </c>
      <c r="E18" s="675">
        <v>2000000</v>
      </c>
      <c r="F18" s="331">
        <f t="shared" si="3"/>
        <v>-8202107</v>
      </c>
      <c r="G18" s="329">
        <f t="shared" si="4"/>
        <v>-0.80396206391483638</v>
      </c>
      <c r="H18" s="332"/>
    </row>
    <row r="19" spans="1:8" ht="17.25" thickBot="1">
      <c r="A19" s="1252"/>
      <c r="B19" s="1255" t="s">
        <v>424</v>
      </c>
      <c r="C19" s="1255"/>
      <c r="D19" s="369">
        <f>SUM(D17:D18)</f>
        <v>14373629</v>
      </c>
      <c r="E19" s="369">
        <f t="shared" ref="E19" si="5">SUM(E17:E18)</f>
        <v>3070125</v>
      </c>
      <c r="F19" s="370">
        <f t="shared" si="3"/>
        <v>-11303504</v>
      </c>
      <c r="G19" s="1002">
        <f t="shared" si="4"/>
        <v>-0.786405715633818</v>
      </c>
      <c r="H19" s="333"/>
    </row>
    <row r="20" spans="1:8" ht="33">
      <c r="A20" s="1250" t="s">
        <v>436</v>
      </c>
      <c r="B20" s="1256" t="s">
        <v>437</v>
      </c>
      <c r="C20" s="847" t="s">
        <v>438</v>
      </c>
      <c r="D20" s="679">
        <v>4187</v>
      </c>
      <c r="E20" s="918">
        <v>2000675</v>
      </c>
      <c r="F20" s="279">
        <f t="shared" si="3"/>
        <v>1996488</v>
      </c>
      <c r="G20" s="281">
        <f t="shared" si="4"/>
        <v>476.83018867924528</v>
      </c>
      <c r="H20" s="129" t="s">
        <v>323</v>
      </c>
    </row>
    <row r="21" spans="1:8">
      <c r="A21" s="1251"/>
      <c r="B21" s="1257"/>
      <c r="C21" s="656" t="s">
        <v>439</v>
      </c>
      <c r="D21" s="675">
        <v>2448600</v>
      </c>
      <c r="E21" s="126">
        <v>0</v>
      </c>
      <c r="F21" s="276">
        <v>0</v>
      </c>
      <c r="G21" s="281">
        <f t="shared" si="4"/>
        <v>0</v>
      </c>
      <c r="H21" s="278" t="s">
        <v>324</v>
      </c>
    </row>
    <row r="22" spans="1:8" ht="17.25" thickBot="1">
      <c r="A22" s="1252"/>
      <c r="B22" s="1214" t="s">
        <v>424</v>
      </c>
      <c r="C22" s="1258"/>
      <c r="D22" s="371">
        <f>SUM(D20:D21)</f>
        <v>2452787</v>
      </c>
      <c r="E22" s="371">
        <f>SUM(E20:E21)</f>
        <v>2000675</v>
      </c>
      <c r="F22" s="372">
        <f t="shared" si="3"/>
        <v>-452112</v>
      </c>
      <c r="G22" s="373">
        <f t="shared" si="4"/>
        <v>-0.18432583016788656</v>
      </c>
      <c r="H22" s="334"/>
    </row>
    <row r="23" spans="1:8" ht="17.25" thickBot="1">
      <c r="A23" s="1278" t="s">
        <v>573</v>
      </c>
      <c r="B23" s="1279"/>
      <c r="C23" s="1280"/>
      <c r="D23" s="374">
        <f>SUM(D9,D11,D14,D16,D19,D22)</f>
        <v>47510000</v>
      </c>
      <c r="E23" s="374">
        <f>SUM(E9,E11,E14,E16,E19,E22)</f>
        <v>36700000</v>
      </c>
      <c r="F23" s="376">
        <f>E23-D23</f>
        <v>-10810000</v>
      </c>
      <c r="G23" s="375">
        <f t="shared" si="4"/>
        <v>-0.22753104609555883</v>
      </c>
      <c r="H23" s="335"/>
    </row>
    <row r="24" spans="1:8" ht="18" thickBot="1">
      <c r="A24" s="1275" t="s">
        <v>673</v>
      </c>
      <c r="B24" s="1275"/>
      <c r="C24" s="1275"/>
      <c r="D24" s="1275"/>
      <c r="E24" s="1275"/>
      <c r="F24" s="1275"/>
      <c r="G24" s="1275"/>
      <c r="H24" s="1275"/>
    </row>
    <row r="25" spans="1:8" ht="17.25">
      <c r="A25" s="1230" t="s">
        <v>14</v>
      </c>
      <c r="B25" s="1231"/>
      <c r="C25" s="1231"/>
      <c r="D25" s="1232" t="s">
        <v>420</v>
      </c>
      <c r="E25" s="1232" t="s">
        <v>271</v>
      </c>
      <c r="F25" s="1232" t="s">
        <v>56</v>
      </c>
      <c r="G25" s="1239" t="s">
        <v>46</v>
      </c>
      <c r="H25" s="1241" t="s">
        <v>57</v>
      </c>
    </row>
    <row r="26" spans="1:8" ht="18" thickBot="1">
      <c r="A26" s="61" t="s">
        <v>0</v>
      </c>
      <c r="B26" s="62" t="s">
        <v>1</v>
      </c>
      <c r="C26" s="62" t="s">
        <v>2</v>
      </c>
      <c r="D26" s="1233"/>
      <c r="E26" s="1233"/>
      <c r="F26" s="1233"/>
      <c r="G26" s="1240"/>
      <c r="H26" s="1242"/>
    </row>
    <row r="27" spans="1:8">
      <c r="A27" s="1223" t="s">
        <v>440</v>
      </c>
      <c r="B27" s="1224" t="s">
        <v>441</v>
      </c>
      <c r="C27" s="218" t="s">
        <v>442</v>
      </c>
      <c r="D27" s="222">
        <v>25200000</v>
      </c>
      <c r="E27" s="222">
        <v>27280140</v>
      </c>
      <c r="F27" s="264">
        <f t="shared" ref="F27:F31" si="6">E27-D27</f>
        <v>2080140</v>
      </c>
      <c r="G27" s="1003">
        <f t="shared" ref="G27:G31" si="7">F27/D27*100%</f>
        <v>8.2545238095238102E-2</v>
      </c>
      <c r="H27" s="1004" t="s">
        <v>578</v>
      </c>
    </row>
    <row r="28" spans="1:8" ht="33">
      <c r="A28" s="1223"/>
      <c r="B28" s="1224"/>
      <c r="C28" s="219" t="s">
        <v>443</v>
      </c>
      <c r="D28" s="222">
        <v>2200080</v>
      </c>
      <c r="E28" s="222">
        <v>2373370</v>
      </c>
      <c r="F28" s="264">
        <f t="shared" si="6"/>
        <v>173290</v>
      </c>
      <c r="G28" s="1003">
        <f t="shared" si="7"/>
        <v>7.8765317624813647E-2</v>
      </c>
      <c r="H28" s="1077" t="s">
        <v>299</v>
      </c>
    </row>
    <row r="29" spans="1:8" ht="33">
      <c r="A29" s="1223"/>
      <c r="B29" s="1224"/>
      <c r="C29" s="219" t="s">
        <v>444</v>
      </c>
      <c r="D29" s="259">
        <v>2639790</v>
      </c>
      <c r="E29" s="259">
        <v>2818000</v>
      </c>
      <c r="F29" s="264">
        <f t="shared" si="6"/>
        <v>178210</v>
      </c>
      <c r="G29" s="1003">
        <f t="shared" si="7"/>
        <v>6.7509157925441043E-2</v>
      </c>
      <c r="H29" s="940" t="s">
        <v>300</v>
      </c>
    </row>
    <row r="30" spans="1:8">
      <c r="A30" s="1223"/>
      <c r="B30" s="1224"/>
      <c r="C30" s="219" t="s">
        <v>445</v>
      </c>
      <c r="D30" s="259">
        <v>1200000</v>
      </c>
      <c r="E30" s="259">
        <v>1200000</v>
      </c>
      <c r="F30" s="264">
        <f t="shared" si="6"/>
        <v>0</v>
      </c>
      <c r="G30" s="1003">
        <f t="shared" si="7"/>
        <v>0</v>
      </c>
      <c r="H30" s="1004" t="s">
        <v>577</v>
      </c>
    </row>
    <row r="31" spans="1:8" ht="17.25" thickBot="1">
      <c r="A31" s="1223"/>
      <c r="B31" s="1225"/>
      <c r="C31" s="750" t="s">
        <v>681</v>
      </c>
      <c r="D31" s="260">
        <f>SUM(D27:D30)</f>
        <v>31239870</v>
      </c>
      <c r="E31" s="260">
        <f>SUM(E27:E30)</f>
        <v>33671510</v>
      </c>
      <c r="F31" s="265">
        <f t="shared" si="6"/>
        <v>2431640</v>
      </c>
      <c r="G31" s="670">
        <f t="shared" si="7"/>
        <v>7.7837711872680654E-2</v>
      </c>
      <c r="H31" s="266"/>
    </row>
    <row r="32" spans="1:8">
      <c r="A32" s="1223"/>
      <c r="B32" s="1226" t="s">
        <v>446</v>
      </c>
      <c r="C32" s="220" t="s">
        <v>447</v>
      </c>
      <c r="D32" s="931"/>
      <c r="E32" s="931"/>
      <c r="F32" s="327"/>
      <c r="G32" s="377"/>
      <c r="H32" s="939"/>
    </row>
    <row r="33" spans="1:8">
      <c r="A33" s="1223"/>
      <c r="B33" s="1224"/>
      <c r="C33" s="219" t="s">
        <v>448</v>
      </c>
      <c r="D33" s="931"/>
      <c r="E33" s="931"/>
      <c r="F33" s="45"/>
      <c r="G33" s="941"/>
      <c r="H33" s="940"/>
    </row>
    <row r="34" spans="1:8" ht="17.25" thickBot="1">
      <c r="A34" s="1223"/>
      <c r="B34" s="1225"/>
      <c r="C34" s="750" t="s">
        <v>681</v>
      </c>
      <c r="D34" s="338"/>
      <c r="E34" s="382"/>
      <c r="F34" s="382"/>
      <c r="G34" s="378"/>
      <c r="H34" s="341"/>
    </row>
    <row r="35" spans="1:8">
      <c r="A35" s="1223"/>
      <c r="B35" s="1224" t="s">
        <v>450</v>
      </c>
      <c r="C35" s="218" t="s">
        <v>451</v>
      </c>
      <c r="D35" s="932">
        <v>0</v>
      </c>
      <c r="E35" s="682">
        <v>50000</v>
      </c>
      <c r="F35" s="340">
        <v>50000</v>
      </c>
      <c r="G35" s="930"/>
      <c r="H35" s="938"/>
    </row>
    <row r="36" spans="1:8" ht="33">
      <c r="A36" s="1223"/>
      <c r="B36" s="1224"/>
      <c r="C36" s="219" t="s">
        <v>452</v>
      </c>
      <c r="D36" s="931"/>
      <c r="E36" s="681"/>
      <c r="F36" s="336"/>
      <c r="G36" s="342"/>
      <c r="H36" s="940"/>
    </row>
    <row r="37" spans="1:8">
      <c r="A37" s="1223"/>
      <c r="B37" s="1224"/>
      <c r="C37" s="219" t="s">
        <v>453</v>
      </c>
      <c r="D37" s="45">
        <v>0</v>
      </c>
      <c r="E37" s="681">
        <v>50000</v>
      </c>
      <c r="F37" s="336">
        <f>E37-D37</f>
        <v>50000</v>
      </c>
      <c r="G37" s="956" t="e">
        <f t="shared" ref="G37:G51" si="8">F37/D37*100%</f>
        <v>#DIV/0!</v>
      </c>
      <c r="H37" s="954"/>
    </row>
    <row r="38" spans="1:8">
      <c r="A38" s="1223"/>
      <c r="B38" s="1224"/>
      <c r="C38" s="219" t="s">
        <v>454</v>
      </c>
      <c r="D38" s="45"/>
      <c r="E38" s="681"/>
      <c r="F38" s="264"/>
      <c r="G38" s="299"/>
      <c r="H38" s="954"/>
    </row>
    <row r="39" spans="1:8">
      <c r="A39" s="1223"/>
      <c r="B39" s="1224"/>
      <c r="C39" s="219" t="s">
        <v>455</v>
      </c>
      <c r="D39" s="931"/>
      <c r="E39" s="681">
        <v>50000</v>
      </c>
      <c r="F39" s="336"/>
      <c r="G39" s="957"/>
      <c r="H39" s="955"/>
    </row>
    <row r="40" spans="1:8" ht="17.25" thickBot="1">
      <c r="A40" s="1223"/>
      <c r="B40" s="1224"/>
      <c r="C40" s="750" t="s">
        <v>681</v>
      </c>
      <c r="D40" s="1133">
        <f>SUM(D35:D39)</f>
        <v>0</v>
      </c>
      <c r="E40" s="1133">
        <f t="shared" ref="E40:F40" si="9">SUM(E35:E39)</f>
        <v>150000</v>
      </c>
      <c r="F40" s="1132">
        <f t="shared" si="9"/>
        <v>100000</v>
      </c>
      <c r="G40" s="1134" t="e">
        <f t="shared" si="8"/>
        <v>#DIV/0!</v>
      </c>
      <c r="H40" s="1135"/>
    </row>
    <row r="41" spans="1:8" ht="17.25" thickBot="1">
      <c r="A41" s="1211"/>
      <c r="B41" s="1212" t="s">
        <v>456</v>
      </c>
      <c r="C41" s="1213"/>
      <c r="D41" s="338">
        <f>SUM(D31,D34,D40)</f>
        <v>31239870</v>
      </c>
      <c r="E41" s="382">
        <f t="shared" ref="E41:F41" si="10">SUM(E31,E34,E40)</f>
        <v>33821510</v>
      </c>
      <c r="F41" s="338">
        <f t="shared" si="10"/>
        <v>2531640</v>
      </c>
      <c r="G41" s="1136">
        <f t="shared" si="8"/>
        <v>8.1038749521044742E-2</v>
      </c>
      <c r="H41" s="341"/>
    </row>
    <row r="42" spans="1:8" ht="33">
      <c r="A42" s="1210" t="s">
        <v>457</v>
      </c>
      <c r="B42" s="1226" t="s">
        <v>458</v>
      </c>
      <c r="C42" s="220" t="s">
        <v>459</v>
      </c>
      <c r="D42" s="668"/>
      <c r="E42" s="668"/>
      <c r="F42" s="47"/>
      <c r="G42" s="379"/>
      <c r="H42" s="948"/>
    </row>
    <row r="43" spans="1:8" ht="33">
      <c r="A43" s="1223"/>
      <c r="B43" s="1227"/>
      <c r="C43" s="219" t="s">
        <v>460</v>
      </c>
      <c r="D43" s="683">
        <v>13000005</v>
      </c>
      <c r="E43" s="1005">
        <v>0</v>
      </c>
      <c r="F43" s="264">
        <f t="shared" ref="F43" si="11">E43-D43</f>
        <v>-13000005</v>
      </c>
      <c r="G43" s="55">
        <f>F43/D43*100%</f>
        <v>-1</v>
      </c>
      <c r="H43" s="131" t="s">
        <v>325</v>
      </c>
    </row>
    <row r="44" spans="1:8" ht="17.25" thickBot="1">
      <c r="A44" s="1211"/>
      <c r="B44" s="1212" t="s">
        <v>424</v>
      </c>
      <c r="C44" s="1213"/>
      <c r="D44" s="261">
        <f>SUM(D42:D43)</f>
        <v>13000005</v>
      </c>
      <c r="E44" s="381">
        <f t="shared" ref="E44:F44" si="12">SUM(E42:E43)</f>
        <v>0</v>
      </c>
      <c r="F44" s="261">
        <f t="shared" si="12"/>
        <v>-13000005</v>
      </c>
      <c r="G44" s="263">
        <f t="shared" si="8"/>
        <v>-1</v>
      </c>
      <c r="H44" s="266"/>
    </row>
    <row r="45" spans="1:8">
      <c r="A45" s="1210" t="s">
        <v>461</v>
      </c>
      <c r="B45" s="220" t="s">
        <v>462</v>
      </c>
      <c r="C45" s="220" t="s">
        <v>463</v>
      </c>
      <c r="D45" s="684">
        <v>200000</v>
      </c>
      <c r="E45" s="684">
        <v>200000</v>
      </c>
      <c r="F45" s="47">
        <f>E45-D45</f>
        <v>0</v>
      </c>
      <c r="G45" s="379">
        <f t="shared" si="8"/>
        <v>0</v>
      </c>
      <c r="H45" s="270" t="s">
        <v>326</v>
      </c>
    </row>
    <row r="46" spans="1:8" ht="17.25" thickBot="1">
      <c r="A46" s="1211"/>
      <c r="B46" s="1212" t="s">
        <v>449</v>
      </c>
      <c r="C46" s="1213"/>
      <c r="D46" s="260">
        <f>D45</f>
        <v>200000</v>
      </c>
      <c r="E46" s="260">
        <f t="shared" ref="E46:F46" si="13">E45</f>
        <v>200000</v>
      </c>
      <c r="F46" s="260">
        <f t="shared" si="13"/>
        <v>0</v>
      </c>
      <c r="G46" s="263">
        <f t="shared" si="8"/>
        <v>0</v>
      </c>
      <c r="H46" s="266"/>
    </row>
    <row r="47" spans="1:8">
      <c r="A47" s="1210" t="s">
        <v>464</v>
      </c>
      <c r="B47" s="220" t="s">
        <v>465</v>
      </c>
      <c r="C47" s="220" t="s">
        <v>466</v>
      </c>
      <c r="D47" s="932"/>
      <c r="E47" s="48"/>
      <c r="F47" s="47"/>
      <c r="G47" s="300"/>
      <c r="H47" s="49"/>
    </row>
    <row r="48" spans="1:8" ht="17.25" thickBot="1">
      <c r="A48" s="1211"/>
      <c r="B48" s="1214" t="s">
        <v>424</v>
      </c>
      <c r="C48" s="1215"/>
      <c r="D48" s="58"/>
      <c r="E48" s="384"/>
      <c r="F48" s="58"/>
      <c r="G48" s="958"/>
      <c r="H48" s="59"/>
    </row>
    <row r="49" spans="1:8" ht="33">
      <c r="A49" s="818" t="s">
        <v>42</v>
      </c>
      <c r="B49" s="268" t="s">
        <v>27</v>
      </c>
      <c r="C49" s="268" t="s">
        <v>28</v>
      </c>
      <c r="D49" s="223">
        <v>3070125</v>
      </c>
      <c r="E49" s="223">
        <v>2678490</v>
      </c>
      <c r="F49" s="262">
        <f t="shared" ref="F49:F50" si="14">E49-D49</f>
        <v>-391635</v>
      </c>
      <c r="G49" s="263">
        <f>F49/D49*100%</f>
        <v>-0.12756320996702089</v>
      </c>
      <c r="H49" s="269"/>
    </row>
    <row r="50" spans="1:8" ht="17.25" thickBot="1">
      <c r="A50" s="848"/>
      <c r="B50" s="1212" t="s">
        <v>297</v>
      </c>
      <c r="C50" s="1213"/>
      <c r="D50" s="132">
        <f>SUM(D49)</f>
        <v>3070125</v>
      </c>
      <c r="E50" s="132">
        <f>SUM(E49)</f>
        <v>2678490</v>
      </c>
      <c r="F50" s="264">
        <f t="shared" si="14"/>
        <v>-391635</v>
      </c>
      <c r="G50" s="664">
        <f>F50/D50*100%</f>
        <v>-0.12756320996702089</v>
      </c>
      <c r="H50" s="133"/>
    </row>
    <row r="51" spans="1:8" ht="17.25" thickBot="1">
      <c r="A51" s="1236" t="s">
        <v>468</v>
      </c>
      <c r="B51" s="1237"/>
      <c r="C51" s="1238"/>
      <c r="D51" s="135">
        <f>SUM(D41,D44,D46,D48,D50)</f>
        <v>47510000</v>
      </c>
      <c r="E51" s="135">
        <f t="shared" ref="E51" si="15">SUM(E41,E44,E46,E48,E50)</f>
        <v>36700000</v>
      </c>
      <c r="F51" s="135">
        <f>E51-D51</f>
        <v>-10810000</v>
      </c>
      <c r="G51" s="397">
        <f t="shared" si="8"/>
        <v>-0.22753104609555883</v>
      </c>
      <c r="H51" s="134"/>
    </row>
    <row r="52" spans="1:8">
      <c r="A52" s="386"/>
      <c r="B52" s="389"/>
      <c r="C52" s="391"/>
      <c r="D52" s="389"/>
      <c r="E52" s="389"/>
      <c r="F52" s="389"/>
      <c r="G52" s="395"/>
      <c r="H52" s="391"/>
    </row>
    <row r="53" spans="1:8">
      <c r="A53" s="387"/>
      <c r="B53" s="390"/>
      <c r="C53" s="392"/>
      <c r="D53" s="390"/>
      <c r="E53" s="390"/>
      <c r="F53" s="390"/>
      <c r="G53" s="396"/>
      <c r="H53" s="392"/>
    </row>
    <row r="54" spans="1:8">
      <c r="A54" s="387"/>
      <c r="B54" s="390"/>
      <c r="C54" s="392"/>
      <c r="D54" s="390"/>
      <c r="E54" s="390"/>
      <c r="F54" s="390"/>
      <c r="G54" s="396"/>
      <c r="H54" s="392"/>
    </row>
    <row r="55" spans="1:8">
      <c r="A55" s="388"/>
      <c r="B55" s="6"/>
      <c r="C55" s="393"/>
      <c r="D55" s="394"/>
      <c r="E55" s="6"/>
      <c r="F55" s="6"/>
      <c r="G55" s="56"/>
      <c r="H55" s="6"/>
    </row>
    <row r="56" spans="1:8">
      <c r="A56" s="5"/>
      <c r="B56" s="6"/>
      <c r="C56" s="6"/>
      <c r="D56" s="6"/>
      <c r="E56" s="6"/>
      <c r="F56" s="6"/>
      <c r="G56" s="56"/>
      <c r="H56" s="6"/>
    </row>
    <row r="57" spans="1:8">
      <c r="A57" s="5"/>
      <c r="B57" s="6"/>
      <c r="C57" s="6"/>
      <c r="D57" s="6"/>
      <c r="E57" s="6"/>
      <c r="F57" s="6"/>
      <c r="G57" s="56"/>
      <c r="H57" s="6"/>
    </row>
    <row r="58" spans="1:8">
      <c r="A58" s="5"/>
      <c r="B58" s="6"/>
      <c r="C58" s="6"/>
      <c r="D58" s="6"/>
      <c r="E58" s="6"/>
      <c r="F58" s="6"/>
      <c r="G58" s="56"/>
      <c r="H58" s="6"/>
    </row>
    <row r="59" spans="1:8">
      <c r="A59" s="5"/>
      <c r="B59" s="6"/>
      <c r="C59" s="6"/>
      <c r="D59" s="6"/>
      <c r="E59" s="6"/>
      <c r="F59" s="6"/>
      <c r="G59" s="56"/>
      <c r="H59" s="6"/>
    </row>
    <row r="60" spans="1:8">
      <c r="A60" s="5"/>
      <c r="B60" s="6"/>
      <c r="C60" s="6"/>
      <c r="D60" s="6"/>
      <c r="E60" s="6"/>
      <c r="F60" s="6"/>
      <c r="G60" s="56"/>
      <c r="H60" s="6"/>
    </row>
    <row r="61" spans="1:8">
      <c r="A61" s="5"/>
      <c r="B61" s="6"/>
      <c r="C61" s="6"/>
      <c r="D61" s="6"/>
      <c r="E61" s="6"/>
      <c r="F61" s="6"/>
      <c r="G61" s="56"/>
      <c r="H61" s="6"/>
    </row>
    <row r="62" spans="1:8">
      <c r="A62" s="5"/>
      <c r="B62" s="6"/>
      <c r="C62" s="6"/>
      <c r="D62" s="6"/>
      <c r="E62" s="6"/>
      <c r="F62" s="6"/>
      <c r="G62" s="56"/>
      <c r="H62" s="6"/>
    </row>
    <row r="63" spans="1:8">
      <c r="A63" s="5"/>
      <c r="B63" s="6"/>
      <c r="C63" s="6"/>
      <c r="D63" s="6"/>
      <c r="E63" s="6"/>
      <c r="F63" s="6"/>
      <c r="G63" s="56"/>
      <c r="H63" s="6"/>
    </row>
    <row r="64" spans="1:8">
      <c r="A64" s="5"/>
      <c r="B64" s="6"/>
      <c r="C64" s="6"/>
      <c r="D64" s="6"/>
      <c r="E64" s="6"/>
      <c r="F64" s="6"/>
      <c r="G64" s="56"/>
      <c r="H64" s="6"/>
    </row>
    <row r="65" spans="1:8">
      <c r="A65" s="5"/>
      <c r="B65" s="6"/>
      <c r="C65" s="6"/>
      <c r="D65" s="6"/>
      <c r="E65" s="6"/>
      <c r="F65" s="6"/>
      <c r="G65" s="56"/>
      <c r="H65" s="6"/>
    </row>
    <row r="66" spans="1:8">
      <c r="A66" s="5"/>
      <c r="B66" s="6"/>
      <c r="C66" s="6"/>
      <c r="D66" s="6"/>
      <c r="E66" s="6"/>
      <c r="F66" s="6"/>
      <c r="G66" s="56"/>
      <c r="H66" s="6"/>
    </row>
    <row r="67" spans="1:8">
      <c r="A67" s="5"/>
      <c r="B67" s="6"/>
      <c r="C67" s="6"/>
      <c r="D67" s="6"/>
      <c r="E67" s="6"/>
      <c r="F67" s="6"/>
      <c r="G67" s="56"/>
      <c r="H67" s="6"/>
    </row>
    <row r="68" spans="1:8">
      <c r="A68" s="5"/>
      <c r="B68" s="6"/>
      <c r="C68" s="6"/>
      <c r="D68" s="6"/>
      <c r="E68" s="6"/>
      <c r="F68" s="6"/>
      <c r="G68" s="56"/>
      <c r="H68" s="6"/>
    </row>
    <row r="69" spans="1:8">
      <c r="A69" s="5"/>
      <c r="B69" s="6"/>
      <c r="C69" s="6"/>
      <c r="D69" s="6"/>
      <c r="E69" s="6"/>
      <c r="F69" s="6"/>
      <c r="G69" s="56"/>
      <c r="H69" s="6"/>
    </row>
    <row r="70" spans="1:8">
      <c r="A70" s="5"/>
      <c r="B70" s="6"/>
      <c r="C70" s="6"/>
      <c r="D70" s="6"/>
      <c r="E70" s="6"/>
      <c r="F70" s="6"/>
      <c r="G70" s="56"/>
      <c r="H70" s="6"/>
    </row>
    <row r="71" spans="1:8">
      <c r="A71" s="5"/>
      <c r="B71" s="6"/>
      <c r="C71" s="6"/>
      <c r="D71" s="6"/>
      <c r="E71" s="6"/>
      <c r="F71" s="6"/>
      <c r="G71" s="56"/>
      <c r="H71" s="6"/>
    </row>
    <row r="72" spans="1:8">
      <c r="A72" s="5"/>
      <c r="B72" s="6"/>
      <c r="C72" s="6"/>
      <c r="D72" s="6"/>
      <c r="E72" s="6"/>
      <c r="F72" s="6"/>
      <c r="G72" s="56"/>
      <c r="H72" s="6"/>
    </row>
    <row r="73" spans="1:8">
      <c r="A73" s="5"/>
      <c r="B73" s="6"/>
      <c r="C73" s="6"/>
      <c r="D73" s="6"/>
      <c r="E73" s="6"/>
      <c r="F73" s="6"/>
      <c r="G73" s="56"/>
      <c r="H73" s="6"/>
    </row>
    <row r="74" spans="1:8">
      <c r="A74" s="5"/>
      <c r="B74" s="6"/>
      <c r="C74" s="6"/>
      <c r="D74" s="6"/>
      <c r="E74" s="6"/>
      <c r="F74" s="6"/>
      <c r="G74" s="56"/>
      <c r="H74" s="6"/>
    </row>
    <row r="75" spans="1:8">
      <c r="A75" s="5"/>
      <c r="B75" s="6"/>
      <c r="C75" s="6"/>
      <c r="D75" s="6"/>
      <c r="E75" s="6"/>
      <c r="F75" s="6"/>
      <c r="G75" s="56"/>
      <c r="H75" s="6"/>
    </row>
    <row r="76" spans="1:8">
      <c r="A76" s="5"/>
      <c r="B76" s="6"/>
      <c r="C76" s="6"/>
      <c r="D76" s="6"/>
      <c r="E76" s="6"/>
      <c r="F76" s="6"/>
      <c r="G76" s="56"/>
      <c r="H76" s="6"/>
    </row>
    <row r="77" spans="1:8">
      <c r="A77" s="5"/>
      <c r="B77" s="6"/>
      <c r="C77" s="6"/>
      <c r="D77" s="6"/>
      <c r="E77" s="6"/>
      <c r="F77" s="6"/>
      <c r="G77" s="56"/>
      <c r="H77" s="6"/>
    </row>
    <row r="78" spans="1:8">
      <c r="A78" s="5"/>
      <c r="B78" s="6"/>
      <c r="C78" s="6"/>
      <c r="D78" s="6"/>
      <c r="E78" s="6"/>
      <c r="F78" s="6"/>
      <c r="G78" s="56"/>
      <c r="H78" s="6"/>
    </row>
    <row r="79" spans="1:8">
      <c r="A79" s="5"/>
      <c r="B79" s="6"/>
      <c r="C79" s="6"/>
      <c r="D79" s="6"/>
      <c r="E79" s="6"/>
      <c r="F79" s="6"/>
      <c r="G79" s="56"/>
      <c r="H79" s="6"/>
    </row>
    <row r="80" spans="1:8">
      <c r="A80" s="5"/>
      <c r="B80" s="6"/>
      <c r="C80" s="6"/>
      <c r="D80" s="6"/>
      <c r="E80" s="6"/>
      <c r="F80" s="6"/>
      <c r="G80" s="56"/>
      <c r="H80" s="6"/>
    </row>
    <row r="81" spans="1:8">
      <c r="A81" s="5"/>
      <c r="B81" s="6"/>
      <c r="C81" s="6"/>
      <c r="D81" s="6"/>
      <c r="E81" s="6"/>
      <c r="F81" s="6"/>
      <c r="G81" s="56"/>
      <c r="H81" s="6"/>
    </row>
    <row r="82" spans="1:8">
      <c r="A82" s="5"/>
      <c r="B82" s="6"/>
      <c r="C82" s="6"/>
      <c r="D82" s="6"/>
      <c r="E82" s="6"/>
      <c r="F82" s="6"/>
      <c r="G82" s="56"/>
      <c r="H82" s="6"/>
    </row>
  </sheetData>
  <mergeCells count="47"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A20:A22"/>
    <mergeCell ref="B20:B21"/>
    <mergeCell ref="B22:C22"/>
    <mergeCell ref="A8:A9"/>
    <mergeCell ref="B9:C9"/>
    <mergeCell ref="A10:A11"/>
    <mergeCell ref="B11:C11"/>
    <mergeCell ref="A12:A14"/>
    <mergeCell ref="B12:B13"/>
    <mergeCell ref="B14:C14"/>
    <mergeCell ref="A15:A16"/>
    <mergeCell ref="B16:C16"/>
    <mergeCell ref="A17:A19"/>
    <mergeCell ref="B17:B18"/>
    <mergeCell ref="B19:C19"/>
    <mergeCell ref="A24:H24"/>
    <mergeCell ref="A25:C25"/>
    <mergeCell ref="D25:D26"/>
    <mergeCell ref="E25:E26"/>
    <mergeCell ref="F25:F26"/>
    <mergeCell ref="G25:G26"/>
    <mergeCell ref="H25:H26"/>
    <mergeCell ref="A1:H1"/>
    <mergeCell ref="A51:C51"/>
    <mergeCell ref="A27:A41"/>
    <mergeCell ref="B27:B31"/>
    <mergeCell ref="B32:B34"/>
    <mergeCell ref="B35:B40"/>
    <mergeCell ref="B41:C41"/>
    <mergeCell ref="A42:A44"/>
    <mergeCell ref="B42:B43"/>
    <mergeCell ref="B44:C44"/>
    <mergeCell ref="A45:A46"/>
    <mergeCell ref="B46:C46"/>
    <mergeCell ref="A47:A48"/>
    <mergeCell ref="B48:C48"/>
    <mergeCell ref="B50:C50"/>
    <mergeCell ref="A23:C23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8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opLeftCell="A86" zoomScale="70" zoomScaleNormal="70" workbookViewId="0">
      <selection activeCell="A2" sqref="A2:H119"/>
    </sheetView>
  </sheetViews>
  <sheetFormatPr defaultRowHeight="16.5"/>
  <cols>
    <col min="1" max="1" width="17.25" customWidth="1"/>
    <col min="2" max="2" width="16.25" customWidth="1"/>
    <col min="3" max="3" width="17.875" customWidth="1"/>
    <col min="4" max="5" width="16.75" customWidth="1"/>
    <col min="6" max="6" width="16.875" customWidth="1"/>
    <col min="8" max="8" width="44.75" customWidth="1"/>
  </cols>
  <sheetData>
    <row r="1" spans="1:8">
      <c r="A1" s="1281"/>
      <c r="B1" s="1281"/>
      <c r="C1" s="1281"/>
      <c r="D1" s="1281"/>
      <c r="E1" s="1281"/>
      <c r="F1" s="1281"/>
      <c r="G1" s="1281"/>
      <c r="H1" s="1281"/>
    </row>
    <row r="2" spans="1:8" ht="42.6" customHeight="1">
      <c r="A2" s="1273" t="s">
        <v>579</v>
      </c>
      <c r="B2" s="1273"/>
      <c r="C2" s="1273"/>
      <c r="D2" s="1273"/>
      <c r="E2" s="1273"/>
      <c r="F2" s="1273"/>
      <c r="G2" s="1273"/>
      <c r="H2" s="1273"/>
    </row>
    <row r="3" spans="1:8" ht="17.45" customHeight="1">
      <c r="A3" s="1277" t="s">
        <v>580</v>
      </c>
      <c r="B3" s="1277"/>
      <c r="C3" s="1277"/>
      <c r="D3" s="1277"/>
      <c r="E3" s="1277"/>
      <c r="F3" s="1277"/>
      <c r="G3" s="1277"/>
      <c r="H3" s="1277"/>
    </row>
    <row r="4" spans="1:8" ht="17.45" customHeight="1">
      <c r="A4" s="1277"/>
      <c r="B4" s="1277"/>
      <c r="C4" s="1277"/>
      <c r="D4" s="1277"/>
      <c r="E4" s="1277"/>
      <c r="F4" s="1277"/>
      <c r="G4" s="1277"/>
      <c r="H4" s="1277"/>
    </row>
    <row r="5" spans="1:8" ht="17.25">
      <c r="A5" s="1152" t="s">
        <v>674</v>
      </c>
      <c r="B5" s="1152"/>
      <c r="C5" s="1152"/>
      <c r="D5" s="1152"/>
      <c r="E5" s="1152"/>
      <c r="F5" s="1152"/>
      <c r="G5" s="1152"/>
      <c r="H5" s="1152"/>
    </row>
    <row r="6" spans="1:8" ht="17.25">
      <c r="A6" s="1230" t="s">
        <v>14</v>
      </c>
      <c r="B6" s="1231"/>
      <c r="C6" s="1231"/>
      <c r="D6" s="1232" t="s">
        <v>420</v>
      </c>
      <c r="E6" s="1232" t="s">
        <v>271</v>
      </c>
      <c r="F6" s="1232" t="s">
        <v>56</v>
      </c>
      <c r="G6" s="1239" t="s">
        <v>46</v>
      </c>
      <c r="H6" s="1241" t="s">
        <v>57</v>
      </c>
    </row>
    <row r="7" spans="1:8" ht="18" thickBot="1">
      <c r="A7" s="61" t="s">
        <v>0</v>
      </c>
      <c r="B7" s="62" t="s">
        <v>1</v>
      </c>
      <c r="C7" s="62" t="s">
        <v>2</v>
      </c>
      <c r="D7" s="1233"/>
      <c r="E7" s="1233"/>
      <c r="F7" s="1233"/>
      <c r="G7" s="1240"/>
      <c r="H7" s="1242"/>
    </row>
    <row r="8" spans="1:8" ht="19.149999999999999" customHeight="1">
      <c r="A8" s="1284" t="s">
        <v>581</v>
      </c>
      <c r="B8" s="1163" t="s">
        <v>238</v>
      </c>
      <c r="C8" s="311" t="s">
        <v>135</v>
      </c>
      <c r="D8" s="250"/>
      <c r="E8" s="250"/>
      <c r="F8" s="257"/>
      <c r="G8" s="251"/>
      <c r="H8" s="964"/>
    </row>
    <row r="9" spans="1:8" ht="17.25">
      <c r="A9" s="1285"/>
      <c r="B9" s="1164"/>
      <c r="C9" s="312" t="s">
        <v>138</v>
      </c>
      <c r="D9" s="245"/>
      <c r="E9" s="245"/>
      <c r="F9" s="257"/>
      <c r="G9" s="251"/>
      <c r="H9" s="965"/>
    </row>
    <row r="10" spans="1:8" ht="17.25">
      <c r="A10" s="1285"/>
      <c r="B10" s="1164"/>
      <c r="C10" s="312" t="s">
        <v>139</v>
      </c>
      <c r="D10" s="245"/>
      <c r="E10" s="245"/>
      <c r="F10" s="257"/>
      <c r="G10" s="251"/>
      <c r="H10" s="965"/>
    </row>
    <row r="11" spans="1:8" ht="17.25">
      <c r="A11" s="1285"/>
      <c r="B11" s="1164"/>
      <c r="C11" s="312" t="s">
        <v>140</v>
      </c>
      <c r="D11" s="245"/>
      <c r="E11" s="245"/>
      <c r="F11" s="257"/>
      <c r="G11" s="251"/>
      <c r="H11" s="965"/>
    </row>
    <row r="12" spans="1:8" ht="17.25">
      <c r="A12" s="1285"/>
      <c r="B12" s="1186"/>
      <c r="C12" s="312" t="s">
        <v>141</v>
      </c>
      <c r="D12" s="245"/>
      <c r="E12" s="245"/>
      <c r="F12" s="257"/>
      <c r="G12" s="251"/>
      <c r="H12" s="965"/>
    </row>
    <row r="13" spans="1:8" ht="18" thickBot="1">
      <c r="A13" s="1286"/>
      <c r="B13" s="1199" t="s">
        <v>318</v>
      </c>
      <c r="C13" s="1209"/>
      <c r="D13" s="246"/>
      <c r="E13" s="246"/>
      <c r="F13" s="258"/>
      <c r="G13" s="249"/>
      <c r="H13" s="966"/>
    </row>
    <row r="14" spans="1:8" ht="17.45" customHeight="1">
      <c r="A14" s="1157" t="s">
        <v>144</v>
      </c>
      <c r="B14" s="1163" t="s">
        <v>145</v>
      </c>
      <c r="C14" s="752" t="s">
        <v>317</v>
      </c>
      <c r="D14" s="606">
        <v>36480000</v>
      </c>
      <c r="E14" s="606">
        <v>42240000</v>
      </c>
      <c r="F14" s="967">
        <f t="shared" ref="F14:F18" si="0">E14-D14</f>
        <v>5760000</v>
      </c>
      <c r="G14" s="454">
        <f>F14/D14*100%</f>
        <v>0.15789473684210525</v>
      </c>
      <c r="H14" s="971" t="s">
        <v>583</v>
      </c>
    </row>
    <row r="15" spans="1:8" ht="17.45" customHeight="1">
      <c r="A15" s="1158"/>
      <c r="B15" s="1164"/>
      <c r="C15" s="753" t="s">
        <v>131</v>
      </c>
      <c r="D15" s="601">
        <v>76800000</v>
      </c>
      <c r="E15" s="601">
        <v>76800000</v>
      </c>
      <c r="F15" s="967">
        <f t="shared" si="0"/>
        <v>0</v>
      </c>
      <c r="G15" s="454">
        <f>F15/D15*100%</f>
        <v>0</v>
      </c>
      <c r="H15" s="968" t="s">
        <v>584</v>
      </c>
    </row>
    <row r="16" spans="1:8" ht="18" customHeight="1">
      <c r="A16" s="1158"/>
      <c r="B16" s="1164"/>
      <c r="C16" s="753" t="s">
        <v>132</v>
      </c>
      <c r="D16" s="601">
        <v>65280000</v>
      </c>
      <c r="E16" s="601">
        <v>69120000</v>
      </c>
      <c r="F16" s="967">
        <f t="shared" si="0"/>
        <v>3840000</v>
      </c>
      <c r="G16" s="454">
        <f>F16/D16*100%</f>
        <v>5.8823529411764705E-2</v>
      </c>
      <c r="H16" s="968" t="s">
        <v>585</v>
      </c>
    </row>
    <row r="17" spans="1:8" ht="66">
      <c r="A17" s="1158"/>
      <c r="B17" s="1164"/>
      <c r="C17" s="753" t="s">
        <v>133</v>
      </c>
      <c r="D17" s="601">
        <v>107820000</v>
      </c>
      <c r="E17" s="601">
        <v>112680000</v>
      </c>
      <c r="F17" s="967">
        <f t="shared" si="0"/>
        <v>4860000</v>
      </c>
      <c r="G17" s="454">
        <f>F17/D17*100%</f>
        <v>4.5075125208681135E-2</v>
      </c>
      <c r="H17" s="968" t="s">
        <v>586</v>
      </c>
    </row>
    <row r="18" spans="1:8" ht="17.45" customHeight="1">
      <c r="A18" s="1158"/>
      <c r="B18" s="1164"/>
      <c r="C18" s="752" t="s">
        <v>134</v>
      </c>
      <c r="D18" s="601">
        <v>400000</v>
      </c>
      <c r="E18" s="601">
        <v>400000</v>
      </c>
      <c r="F18" s="967">
        <f t="shared" si="0"/>
        <v>0</v>
      </c>
      <c r="G18" s="454">
        <f>F18/D18*100%</f>
        <v>0</v>
      </c>
      <c r="H18" s="969" t="s">
        <v>587</v>
      </c>
    </row>
    <row r="19" spans="1:8" ht="18" customHeight="1">
      <c r="A19" s="1158"/>
      <c r="B19" s="1164"/>
      <c r="C19" s="758" t="s">
        <v>136</v>
      </c>
      <c r="D19" s="603"/>
      <c r="E19" s="603"/>
      <c r="F19" s="967"/>
      <c r="G19" s="454"/>
      <c r="H19" s="970"/>
    </row>
    <row r="20" spans="1:8" ht="17.45" customHeight="1">
      <c r="A20" s="1158"/>
      <c r="B20" s="1164"/>
      <c r="C20" s="758" t="s">
        <v>137</v>
      </c>
      <c r="D20" s="603"/>
      <c r="E20" s="603"/>
      <c r="F20" s="967"/>
      <c r="G20" s="454"/>
      <c r="H20" s="970"/>
    </row>
    <row r="21" spans="1:8" ht="17.45" customHeight="1">
      <c r="A21" s="1158"/>
      <c r="B21" s="1186"/>
      <c r="C21" s="758" t="s">
        <v>152</v>
      </c>
      <c r="D21" s="541"/>
      <c r="E21" s="541"/>
      <c r="F21" s="35"/>
      <c r="G21" s="454"/>
      <c r="H21" s="37"/>
    </row>
    <row r="22" spans="1:8" ht="18" customHeight="1" thickBot="1">
      <c r="A22" s="1159"/>
      <c r="B22" s="1199" t="s">
        <v>318</v>
      </c>
      <c r="C22" s="1293"/>
      <c r="D22" s="671">
        <f>SUM(D14:D21)</f>
        <v>286780000</v>
      </c>
      <c r="E22" s="671">
        <f>SUM(E14:E21)</f>
        <v>301240000</v>
      </c>
      <c r="F22" s="672">
        <f t="shared" ref="F22:F34" si="1">E22-D22</f>
        <v>14460000</v>
      </c>
      <c r="G22" s="639">
        <f t="shared" ref="G22:G30" si="2">F22/D22*100%</f>
        <v>5.0421926215217239E-2</v>
      </c>
      <c r="H22" s="41"/>
    </row>
    <row r="23" spans="1:8" ht="17.25">
      <c r="A23" s="1289" t="s">
        <v>476</v>
      </c>
      <c r="B23" s="1163" t="s">
        <v>477</v>
      </c>
      <c r="C23" s="812" t="s">
        <v>478</v>
      </c>
      <c r="D23" s="540"/>
      <c r="E23" s="540"/>
      <c r="F23" s="673"/>
      <c r="G23" s="251"/>
      <c r="H23" s="78"/>
    </row>
    <row r="24" spans="1:8" ht="175.5">
      <c r="A24" s="1290"/>
      <c r="B24" s="1164"/>
      <c r="C24" s="795" t="s">
        <v>479</v>
      </c>
      <c r="D24" s="537">
        <v>1079147000</v>
      </c>
      <c r="E24" s="537">
        <v>1112401000</v>
      </c>
      <c r="F24" s="539">
        <f t="shared" si="1"/>
        <v>33254000</v>
      </c>
      <c r="G24" s="973">
        <f t="shared" si="2"/>
        <v>3.0815078946612465E-2</v>
      </c>
      <c r="H24" s="974" t="s">
        <v>588</v>
      </c>
    </row>
    <row r="25" spans="1:8" ht="135">
      <c r="A25" s="1290"/>
      <c r="B25" s="1164"/>
      <c r="C25" s="795" t="s">
        <v>30</v>
      </c>
      <c r="D25" s="537">
        <v>435019000</v>
      </c>
      <c r="E25" s="537">
        <v>434612000</v>
      </c>
      <c r="F25" s="539">
        <f t="shared" si="1"/>
        <v>-407000</v>
      </c>
      <c r="G25" s="973">
        <f t="shared" si="2"/>
        <v>-9.3559131899985978E-4</v>
      </c>
      <c r="H25" s="974" t="s">
        <v>589</v>
      </c>
    </row>
    <row r="26" spans="1:8" ht="135">
      <c r="A26" s="1290"/>
      <c r="B26" s="1186"/>
      <c r="C26" s="795" t="s">
        <v>480</v>
      </c>
      <c r="D26" s="537">
        <v>63830000</v>
      </c>
      <c r="E26" s="537">
        <v>78830000</v>
      </c>
      <c r="F26" s="539">
        <f t="shared" si="1"/>
        <v>15000000</v>
      </c>
      <c r="G26" s="973">
        <f t="shared" si="2"/>
        <v>0.23499921666927778</v>
      </c>
      <c r="H26" s="974" t="s">
        <v>590</v>
      </c>
    </row>
    <row r="27" spans="1:8" ht="18" customHeight="1" thickBot="1">
      <c r="A27" s="1291"/>
      <c r="B27" s="1199" t="s">
        <v>481</v>
      </c>
      <c r="C27" s="1200"/>
      <c r="D27" s="674">
        <f>SUM(D23:D26)</f>
        <v>1577996000</v>
      </c>
      <c r="E27" s="674">
        <f>SUM(E23:E26)</f>
        <v>1625843000</v>
      </c>
      <c r="F27" s="652">
        <f t="shared" si="1"/>
        <v>47847000</v>
      </c>
      <c r="G27" s="637">
        <f t="shared" si="2"/>
        <v>3.0321369635917961E-2</v>
      </c>
      <c r="H27" s="80"/>
    </row>
    <row r="28" spans="1:8" ht="135">
      <c r="A28" s="1292" t="s">
        <v>482</v>
      </c>
      <c r="B28" s="1169" t="s">
        <v>483</v>
      </c>
      <c r="C28" s="413" t="s">
        <v>6</v>
      </c>
      <c r="D28" s="551">
        <v>180310000</v>
      </c>
      <c r="E28" s="551">
        <v>165205000</v>
      </c>
      <c r="F28" s="35">
        <f t="shared" si="1"/>
        <v>-15105000</v>
      </c>
      <c r="G28" s="452">
        <f t="shared" si="2"/>
        <v>-8.3772391991570078E-2</v>
      </c>
      <c r="H28" s="975" t="s">
        <v>591</v>
      </c>
    </row>
    <row r="29" spans="1:8" ht="17.25">
      <c r="A29" s="1173"/>
      <c r="B29" s="1170"/>
      <c r="C29" s="163" t="s">
        <v>7</v>
      </c>
      <c r="D29" s="541">
        <v>20700000</v>
      </c>
      <c r="E29" s="541">
        <v>21700000</v>
      </c>
      <c r="F29" s="35">
        <f t="shared" si="1"/>
        <v>1000000</v>
      </c>
      <c r="G29" s="452">
        <f t="shared" si="2"/>
        <v>4.8309178743961352E-2</v>
      </c>
      <c r="H29" s="37"/>
    </row>
    <row r="30" spans="1:8" ht="18" customHeight="1" thickBot="1">
      <c r="A30" s="1174"/>
      <c r="B30" s="1246" t="s">
        <v>481</v>
      </c>
      <c r="C30" s="1246"/>
      <c r="D30" s="489">
        <f>SUM(D28:D29)</f>
        <v>201010000</v>
      </c>
      <c r="E30" s="489">
        <f>SUM(E28:E29)</f>
        <v>186905000</v>
      </c>
      <c r="F30" s="544">
        <f t="shared" si="1"/>
        <v>-14105000</v>
      </c>
      <c r="G30" s="639">
        <f t="shared" si="2"/>
        <v>-7.0170638276702654E-2</v>
      </c>
      <c r="H30" s="42"/>
    </row>
    <row r="31" spans="1:8" ht="17.25">
      <c r="A31" s="1284" t="s">
        <v>484</v>
      </c>
      <c r="B31" s="1163" t="s">
        <v>485</v>
      </c>
      <c r="C31" s="812" t="s">
        <v>486</v>
      </c>
      <c r="D31" s="70"/>
      <c r="E31" s="68"/>
      <c r="F31" s="68"/>
      <c r="G31" s="251"/>
      <c r="H31" s="78"/>
    </row>
    <row r="32" spans="1:8" ht="17.25">
      <c r="A32" s="1285"/>
      <c r="B32" s="1186"/>
      <c r="C32" s="795" t="s">
        <v>487</v>
      </c>
      <c r="D32" s="65"/>
      <c r="E32" s="65"/>
      <c r="F32" s="65"/>
      <c r="G32" s="251"/>
      <c r="H32" s="82"/>
    </row>
    <row r="33" spans="1:8" ht="18" thickBot="1">
      <c r="A33" s="1172"/>
      <c r="B33" s="1246" t="s">
        <v>488</v>
      </c>
      <c r="C33" s="1246"/>
      <c r="D33" s="72"/>
      <c r="E33" s="72"/>
      <c r="F33" s="40"/>
      <c r="G33" s="538"/>
      <c r="H33" s="80"/>
    </row>
    <row r="34" spans="1:8" ht="17.25">
      <c r="A34" s="1158" t="s">
        <v>489</v>
      </c>
      <c r="B34" s="1164" t="s">
        <v>489</v>
      </c>
      <c r="C34" s="757" t="s">
        <v>31</v>
      </c>
      <c r="D34" s="540">
        <v>7500000</v>
      </c>
      <c r="E34" s="540">
        <v>6500000</v>
      </c>
      <c r="F34" s="976">
        <f t="shared" si="1"/>
        <v>-1000000</v>
      </c>
      <c r="G34" s="452">
        <f>F34/D34*100%</f>
        <v>-0.13333333333333333</v>
      </c>
      <c r="H34" s="254"/>
    </row>
    <row r="35" spans="1:8" ht="19.149999999999999" customHeight="1">
      <c r="A35" s="1158"/>
      <c r="B35" s="1164"/>
      <c r="C35" s="758" t="s">
        <v>490</v>
      </c>
      <c r="D35" s="537">
        <v>0</v>
      </c>
      <c r="E35" s="537">
        <v>0</v>
      </c>
      <c r="F35" s="44"/>
      <c r="G35" s="452"/>
      <c r="H35" s="254"/>
    </row>
    <row r="36" spans="1:8" ht="17.25">
      <c r="A36" s="1158"/>
      <c r="B36" s="1186"/>
      <c r="C36" s="758" t="s">
        <v>491</v>
      </c>
      <c r="D36" s="685"/>
      <c r="E36" s="685"/>
      <c r="F36" s="44"/>
      <c r="G36" s="452"/>
      <c r="H36" s="82"/>
    </row>
    <row r="37" spans="1:8" ht="18" thickBot="1">
      <c r="A37" s="1159"/>
      <c r="B37" s="1216" t="s">
        <v>492</v>
      </c>
      <c r="C37" s="1217"/>
      <c r="D37" s="566">
        <f>SUM(D34:D36)</f>
        <v>7500000</v>
      </c>
      <c r="E37" s="566">
        <f>SUM(E34:E36)</f>
        <v>6500000</v>
      </c>
      <c r="F37" s="663">
        <f t="shared" ref="F37:F49" si="3">E37-D37</f>
        <v>-1000000</v>
      </c>
      <c r="G37" s="977">
        <f>F37/D37*100%</f>
        <v>-0.13333333333333333</v>
      </c>
      <c r="H37" s="42"/>
    </row>
    <row r="38" spans="1:8" ht="17.25">
      <c r="A38" s="1157" t="s">
        <v>493</v>
      </c>
      <c r="B38" s="1163" t="s">
        <v>494</v>
      </c>
      <c r="C38" s="164" t="s">
        <v>9</v>
      </c>
      <c r="D38" s="541">
        <v>89736513</v>
      </c>
      <c r="E38" s="541">
        <v>110000000</v>
      </c>
      <c r="F38" s="36">
        <f t="shared" si="3"/>
        <v>20263487</v>
      </c>
      <c r="G38" s="978">
        <f>F38/D38*100%</f>
        <v>0.22581094721164394</v>
      </c>
      <c r="H38" s="73"/>
    </row>
    <row r="39" spans="1:8" ht="33">
      <c r="A39" s="1158"/>
      <c r="B39" s="1186"/>
      <c r="C39" s="758" t="s">
        <v>495</v>
      </c>
      <c r="D39" s="545">
        <v>56281223</v>
      </c>
      <c r="E39" s="545">
        <v>30000000</v>
      </c>
      <c r="F39" s="35">
        <f t="shared" si="3"/>
        <v>-26281223</v>
      </c>
      <c r="G39" s="978">
        <f>F39/D39*100%</f>
        <v>-0.46696254272939308</v>
      </c>
      <c r="H39" s="253"/>
    </row>
    <row r="40" spans="1:8" ht="17.25">
      <c r="A40" s="1159"/>
      <c r="B40" s="1167" t="s">
        <v>496</v>
      </c>
      <c r="C40" s="1168"/>
      <c r="D40" s="674">
        <f>SUM(D38:D39)</f>
        <v>146017736</v>
      </c>
      <c r="E40" s="674">
        <f>SUM(E38:E39)</f>
        <v>140000000</v>
      </c>
      <c r="F40" s="546">
        <f t="shared" si="3"/>
        <v>-6017736</v>
      </c>
      <c r="G40" s="979">
        <f>F40/D40*100%</f>
        <v>-4.1212363407689051E-2</v>
      </c>
      <c r="H40" s="80"/>
    </row>
    <row r="41" spans="1:8" ht="17.25">
      <c r="A41" s="1157" t="s">
        <v>497</v>
      </c>
      <c r="B41" s="1169" t="s">
        <v>497</v>
      </c>
      <c r="C41" s="812" t="s">
        <v>498</v>
      </c>
      <c r="D41" s="70"/>
      <c r="E41" s="629"/>
      <c r="F41" s="170"/>
      <c r="G41" s="980"/>
      <c r="H41" s="78"/>
    </row>
    <row r="42" spans="1:8" ht="17.25">
      <c r="A42" s="1158"/>
      <c r="B42" s="1186"/>
      <c r="C42" s="794" t="s">
        <v>499</v>
      </c>
      <c r="D42" s="551">
        <v>416264</v>
      </c>
      <c r="E42" s="551">
        <v>512000</v>
      </c>
      <c r="F42" s="36">
        <f t="shared" si="3"/>
        <v>95736</v>
      </c>
      <c r="G42" s="978">
        <f>F42/D42*100%</f>
        <v>0.22998866104203103</v>
      </c>
      <c r="H42" s="82"/>
    </row>
    <row r="43" spans="1:8" ht="17.25">
      <c r="A43" s="1158"/>
      <c r="B43" s="1186"/>
      <c r="C43" s="795" t="s">
        <v>500</v>
      </c>
      <c r="D43" s="537"/>
      <c r="E43" s="537"/>
      <c r="F43" s="36"/>
      <c r="G43" s="978"/>
      <c r="H43" s="82"/>
    </row>
    <row r="44" spans="1:8" ht="17.25">
      <c r="A44" s="1158"/>
      <c r="B44" s="1170"/>
      <c r="C44" s="795" t="s">
        <v>10</v>
      </c>
      <c r="D44" s="537">
        <v>18280000</v>
      </c>
      <c r="E44" s="537">
        <v>19000000</v>
      </c>
      <c r="F44" s="36">
        <f t="shared" si="3"/>
        <v>720000</v>
      </c>
      <c r="G44" s="978">
        <f t="shared" ref="G44:G49" si="4">F44/D44*100%</f>
        <v>3.9387308533916851E-2</v>
      </c>
      <c r="H44" s="82"/>
    </row>
    <row r="45" spans="1:8" ht="18" thickBot="1">
      <c r="A45" s="1159"/>
      <c r="B45" s="1199" t="s">
        <v>488</v>
      </c>
      <c r="C45" s="1209"/>
      <c r="D45" s="674">
        <f>SUM(D42:D44)</f>
        <v>18696264</v>
      </c>
      <c r="E45" s="674">
        <f>SUM(E42:E44)</f>
        <v>19512000</v>
      </c>
      <c r="F45" s="470">
        <f t="shared" si="3"/>
        <v>815736</v>
      </c>
      <c r="G45" s="979">
        <f t="shared" si="4"/>
        <v>4.3630962849048348E-2</v>
      </c>
      <c r="H45" s="80"/>
    </row>
    <row r="46" spans="1:8" ht="17.25">
      <c r="A46" s="1284" t="s">
        <v>501</v>
      </c>
      <c r="B46" s="1170" t="s">
        <v>502</v>
      </c>
      <c r="C46" s="795" t="s">
        <v>503</v>
      </c>
      <c r="D46" s="68"/>
      <c r="E46" s="238"/>
      <c r="F46" s="36"/>
      <c r="G46" s="978"/>
      <c r="H46" s="254"/>
    </row>
    <row r="47" spans="1:8" ht="17.25">
      <c r="A47" s="1285"/>
      <c r="B47" s="1170"/>
      <c r="C47" s="795" t="s">
        <v>504</v>
      </c>
      <c r="D47" s="65"/>
      <c r="E47" s="44"/>
      <c r="F47" s="36"/>
      <c r="G47" s="978"/>
      <c r="H47" s="82"/>
    </row>
    <row r="48" spans="1:8" ht="18" thickBot="1">
      <c r="A48" s="1286"/>
      <c r="B48" s="1206" t="s">
        <v>488</v>
      </c>
      <c r="C48" s="1206"/>
      <c r="D48" s="137"/>
      <c r="E48" s="137"/>
      <c r="F48" s="138"/>
      <c r="G48" s="978"/>
      <c r="H48" s="140"/>
    </row>
    <row r="49" spans="1:8" ht="17.25" thickBot="1">
      <c r="A49" s="1287" t="s">
        <v>582</v>
      </c>
      <c r="B49" s="1207"/>
      <c r="C49" s="1208"/>
      <c r="D49" s="295">
        <f>SUM(D22,D27,D30,D37,D40,D45,D48)</f>
        <v>2238000000</v>
      </c>
      <c r="E49" s="295">
        <f t="shared" ref="E49" si="5">SUM(E22,E27,E30,E37,E40,E45,E48)</f>
        <v>2280000000</v>
      </c>
      <c r="F49" s="295">
        <f t="shared" si="3"/>
        <v>42000000</v>
      </c>
      <c r="G49" s="981">
        <f t="shared" si="4"/>
        <v>1.876675603217158E-2</v>
      </c>
      <c r="H49" s="77"/>
    </row>
    <row r="50" spans="1:8" ht="18" thickBot="1">
      <c r="A50" s="1288" t="s">
        <v>683</v>
      </c>
      <c r="B50" s="1288"/>
      <c r="C50" s="1288"/>
      <c r="D50" s="1288"/>
      <c r="E50" s="1288"/>
      <c r="F50" s="1288"/>
      <c r="G50" s="1288"/>
      <c r="H50" s="1288"/>
    </row>
    <row r="51" spans="1:8" ht="17.25">
      <c r="A51" s="1230" t="s">
        <v>14</v>
      </c>
      <c r="B51" s="1231"/>
      <c r="C51" s="1231"/>
      <c r="D51" s="1232" t="s">
        <v>420</v>
      </c>
      <c r="E51" s="1232" t="s">
        <v>269</v>
      </c>
      <c r="F51" s="1232" t="s">
        <v>56</v>
      </c>
      <c r="G51" s="1239" t="s">
        <v>46</v>
      </c>
      <c r="H51" s="1241" t="s">
        <v>57</v>
      </c>
    </row>
    <row r="52" spans="1:8" ht="18" thickBot="1">
      <c r="A52" s="61" t="s">
        <v>0</v>
      </c>
      <c r="B52" s="62" t="s">
        <v>1</v>
      </c>
      <c r="C52" s="62" t="s">
        <v>2</v>
      </c>
      <c r="D52" s="1233"/>
      <c r="E52" s="1233"/>
      <c r="F52" s="1233"/>
      <c r="G52" s="1240"/>
      <c r="H52" s="1242"/>
    </row>
    <row r="53" spans="1:8">
      <c r="A53" s="1181" t="s">
        <v>506</v>
      </c>
      <c r="B53" s="1169" t="s">
        <v>507</v>
      </c>
      <c r="C53" s="661" t="s">
        <v>17</v>
      </c>
      <c r="D53" s="982">
        <v>651946000</v>
      </c>
      <c r="E53" s="982">
        <v>677607000</v>
      </c>
      <c r="F53" s="170">
        <f t="shared" ref="F53:F84" si="6">E53-D53</f>
        <v>25661000</v>
      </c>
      <c r="G53" s="414">
        <f t="shared" ref="G53:G60" si="7">F53/D53*100%</f>
        <v>3.936062189199719E-2</v>
      </c>
      <c r="H53" s="984" t="s">
        <v>592</v>
      </c>
    </row>
    <row r="54" spans="1:8" ht="91.15" customHeight="1">
      <c r="A54" s="1182"/>
      <c r="B54" s="1170"/>
      <c r="C54" s="654" t="s">
        <v>32</v>
      </c>
      <c r="D54" s="983">
        <v>159315000</v>
      </c>
      <c r="E54" s="983">
        <v>155637000</v>
      </c>
      <c r="F54" s="35">
        <f t="shared" si="6"/>
        <v>-3678000</v>
      </c>
      <c r="G54" s="136">
        <f t="shared" si="7"/>
        <v>-2.3086338386215988E-2</v>
      </c>
      <c r="H54" s="985" t="s">
        <v>593</v>
      </c>
    </row>
    <row r="55" spans="1:8">
      <c r="A55" s="1182"/>
      <c r="B55" s="1170"/>
      <c r="C55" s="654" t="s">
        <v>508</v>
      </c>
      <c r="D55" s="983"/>
      <c r="E55" s="983"/>
      <c r="F55" s="36"/>
      <c r="G55" s="136"/>
      <c r="H55" s="37"/>
    </row>
    <row r="56" spans="1:8" ht="40.5">
      <c r="A56" s="1182"/>
      <c r="B56" s="1170"/>
      <c r="C56" s="654" t="s">
        <v>509</v>
      </c>
      <c r="D56" s="983">
        <v>73050000</v>
      </c>
      <c r="E56" s="983">
        <v>75728000</v>
      </c>
      <c r="F56" s="36">
        <f t="shared" si="6"/>
        <v>2678000</v>
      </c>
      <c r="G56" s="136">
        <f t="shared" si="7"/>
        <v>3.6659822039698836E-2</v>
      </c>
      <c r="H56" s="986" t="s">
        <v>594</v>
      </c>
    </row>
    <row r="57" spans="1:8" ht="40.5">
      <c r="A57" s="1182"/>
      <c r="B57" s="1170"/>
      <c r="C57" s="654" t="s">
        <v>33</v>
      </c>
      <c r="D57" s="983">
        <v>81786000</v>
      </c>
      <c r="E57" s="983">
        <v>83991000</v>
      </c>
      <c r="F57" s="36">
        <f t="shared" si="6"/>
        <v>2205000</v>
      </c>
      <c r="G57" s="136">
        <f t="shared" si="7"/>
        <v>2.6960604504438414E-2</v>
      </c>
      <c r="H57" s="986" t="s">
        <v>595</v>
      </c>
    </row>
    <row r="58" spans="1:8" ht="54">
      <c r="A58" s="1182"/>
      <c r="B58" s="1170"/>
      <c r="C58" s="321" t="s">
        <v>18</v>
      </c>
      <c r="D58" s="983">
        <v>9620000</v>
      </c>
      <c r="E58" s="983">
        <v>9980000</v>
      </c>
      <c r="F58" s="36">
        <f t="shared" si="6"/>
        <v>360000</v>
      </c>
      <c r="G58" s="136">
        <f t="shared" si="7"/>
        <v>3.7422037422037424E-2</v>
      </c>
      <c r="H58" s="986" t="s">
        <v>596</v>
      </c>
    </row>
    <row r="59" spans="1:8" ht="17.25" thickBot="1">
      <c r="A59" s="1182"/>
      <c r="B59" s="1171"/>
      <c r="C59" s="750" t="s">
        <v>681</v>
      </c>
      <c r="D59" s="687">
        <f>SUM(D53:D58)</f>
        <v>975717000</v>
      </c>
      <c r="E59" s="687">
        <f>SUM(E53:E58)</f>
        <v>1002943000</v>
      </c>
      <c r="F59" s="470">
        <f t="shared" si="6"/>
        <v>27226000</v>
      </c>
      <c r="G59" s="490">
        <f t="shared" si="7"/>
        <v>2.7903582698671849E-2</v>
      </c>
      <c r="H59" s="41"/>
    </row>
    <row r="60" spans="1:8">
      <c r="A60" s="1182"/>
      <c r="B60" s="1169" t="s">
        <v>510</v>
      </c>
      <c r="C60" s="812" t="s">
        <v>19</v>
      </c>
      <c r="D60" s="987">
        <v>4800000</v>
      </c>
      <c r="E60" s="987">
        <v>4800000</v>
      </c>
      <c r="F60" s="170">
        <f t="shared" si="6"/>
        <v>0</v>
      </c>
      <c r="G60" s="414">
        <f t="shared" si="7"/>
        <v>0</v>
      </c>
      <c r="H60" s="493"/>
    </row>
    <row r="61" spans="1:8">
      <c r="A61" s="1182"/>
      <c r="B61" s="1170"/>
      <c r="C61" s="691" t="s">
        <v>511</v>
      </c>
      <c r="D61" s="983"/>
      <c r="E61" s="983"/>
      <c r="F61" s="36"/>
      <c r="G61" s="136"/>
      <c r="H61" s="37"/>
    </row>
    <row r="62" spans="1:8" ht="67.5">
      <c r="A62" s="1182"/>
      <c r="B62" s="1170"/>
      <c r="C62" s="1120" t="s">
        <v>20</v>
      </c>
      <c r="D62" s="983">
        <v>5200000</v>
      </c>
      <c r="E62" s="983">
        <v>5200000</v>
      </c>
      <c r="F62" s="36">
        <f t="shared" si="6"/>
        <v>0</v>
      </c>
      <c r="G62" s="136">
        <f t="shared" ref="G62:G68" si="8">F62/D62*100%</f>
        <v>0</v>
      </c>
      <c r="H62" s="985" t="s">
        <v>597</v>
      </c>
    </row>
    <row r="63" spans="1:8" ht="17.25" thickBot="1">
      <c r="A63" s="1182"/>
      <c r="B63" s="1171"/>
      <c r="C63" s="1105" t="s">
        <v>666</v>
      </c>
      <c r="D63" s="687">
        <f>SUM(D60:D62)</f>
        <v>10000000</v>
      </c>
      <c r="E63" s="687">
        <f>SUM(E60:E62)</f>
        <v>10000000</v>
      </c>
      <c r="F63" s="40">
        <f t="shared" si="6"/>
        <v>0</v>
      </c>
      <c r="G63" s="490">
        <f t="shared" si="8"/>
        <v>0</v>
      </c>
      <c r="H63" s="41"/>
    </row>
    <row r="64" spans="1:8">
      <c r="A64" s="1182"/>
      <c r="B64" s="1169" t="s">
        <v>512</v>
      </c>
      <c r="C64" s="527" t="s">
        <v>21</v>
      </c>
      <c r="D64" s="982">
        <v>360000</v>
      </c>
      <c r="E64" s="982">
        <v>360000</v>
      </c>
      <c r="F64" s="170">
        <f t="shared" si="6"/>
        <v>0</v>
      </c>
      <c r="G64" s="414">
        <f t="shared" si="8"/>
        <v>0</v>
      </c>
      <c r="H64" s="984" t="s">
        <v>598</v>
      </c>
    </row>
    <row r="65" spans="1:8">
      <c r="A65" s="1182"/>
      <c r="B65" s="1170"/>
      <c r="C65" s="654" t="s">
        <v>34</v>
      </c>
      <c r="D65" s="988">
        <v>33452000</v>
      </c>
      <c r="E65" s="988">
        <v>34352000</v>
      </c>
      <c r="F65" s="36">
        <f t="shared" si="6"/>
        <v>900000</v>
      </c>
      <c r="G65" s="136">
        <f t="shared" si="8"/>
        <v>2.6904220973334926E-2</v>
      </c>
      <c r="H65" s="991" t="s">
        <v>599</v>
      </c>
    </row>
    <row r="66" spans="1:8">
      <c r="A66" s="1182"/>
      <c r="B66" s="1170"/>
      <c r="C66" s="654" t="s">
        <v>23</v>
      </c>
      <c r="D66" s="988">
        <v>58026000</v>
      </c>
      <c r="E66" s="988">
        <v>58026000</v>
      </c>
      <c r="F66" s="36">
        <f t="shared" si="6"/>
        <v>0</v>
      </c>
      <c r="G66" s="136">
        <f t="shared" si="8"/>
        <v>0</v>
      </c>
      <c r="H66" s="991" t="s">
        <v>600</v>
      </c>
    </row>
    <row r="67" spans="1:8">
      <c r="A67" s="1182"/>
      <c r="B67" s="1170"/>
      <c r="C67" s="654" t="s">
        <v>24</v>
      </c>
      <c r="D67" s="988">
        <v>14284000</v>
      </c>
      <c r="E67" s="988">
        <v>14076000</v>
      </c>
      <c r="F67" s="35">
        <f t="shared" si="6"/>
        <v>-208000</v>
      </c>
      <c r="G67" s="136">
        <f t="shared" si="8"/>
        <v>-1.4561747409689163E-2</v>
      </c>
      <c r="H67" s="991" t="s">
        <v>601</v>
      </c>
    </row>
    <row r="68" spans="1:8">
      <c r="A68" s="1182"/>
      <c r="B68" s="1170"/>
      <c r="C68" s="654" t="s">
        <v>35</v>
      </c>
      <c r="D68" s="989">
        <v>6900000</v>
      </c>
      <c r="E68" s="989">
        <v>6900000</v>
      </c>
      <c r="F68" s="138">
        <f t="shared" si="6"/>
        <v>0</v>
      </c>
      <c r="G68" s="136">
        <f t="shared" si="8"/>
        <v>0</v>
      </c>
      <c r="H68" s="992" t="s">
        <v>602</v>
      </c>
    </row>
    <row r="69" spans="1:8">
      <c r="A69" s="1182"/>
      <c r="B69" s="1170"/>
      <c r="C69" s="1070" t="s">
        <v>652</v>
      </c>
      <c r="D69" s="990"/>
      <c r="E69" s="990"/>
      <c r="F69" s="65"/>
      <c r="G69" s="136"/>
      <c r="H69" s="993"/>
    </row>
    <row r="70" spans="1:8">
      <c r="A70" s="1182"/>
      <c r="B70" s="1170"/>
      <c r="C70" s="1070" t="s">
        <v>36</v>
      </c>
      <c r="D70" s="990">
        <v>36600000</v>
      </c>
      <c r="E70" s="990">
        <v>36600000</v>
      </c>
      <c r="F70" s="65">
        <f t="shared" si="6"/>
        <v>0</v>
      </c>
      <c r="G70" s="136">
        <f t="shared" ref="G70:G85" si="9">F70/D70*100%</f>
        <v>0</v>
      </c>
      <c r="H70" s="993" t="s">
        <v>603</v>
      </c>
    </row>
    <row r="71" spans="1:8" ht="17.25" thickBot="1">
      <c r="A71" s="1182"/>
      <c r="B71" s="1171"/>
      <c r="C71" s="838" t="s">
        <v>666</v>
      </c>
      <c r="D71" s="688">
        <f>SUM(D64:D70)</f>
        <v>149622000</v>
      </c>
      <c r="E71" s="688">
        <f>SUM(E64:E70)</f>
        <v>150314000</v>
      </c>
      <c r="F71" s="40">
        <f t="shared" si="6"/>
        <v>692000</v>
      </c>
      <c r="G71" s="247">
        <f t="shared" si="9"/>
        <v>4.6249883038590586E-3</v>
      </c>
      <c r="H71" s="42"/>
    </row>
    <row r="72" spans="1:8" ht="17.25" thickBot="1">
      <c r="A72" s="1183"/>
      <c r="B72" s="1166" t="s">
        <v>481</v>
      </c>
      <c r="C72" s="1166"/>
      <c r="D72" s="686">
        <f>SUM(D59,D63,D71)</f>
        <v>1135339000</v>
      </c>
      <c r="E72" s="686">
        <f>SUM(E59,E63,E71)</f>
        <v>1163257000</v>
      </c>
      <c r="F72" s="40">
        <f t="shared" si="6"/>
        <v>27918000</v>
      </c>
      <c r="G72" s="247">
        <f t="shared" si="9"/>
        <v>2.459001232231078E-2</v>
      </c>
      <c r="H72" s="41"/>
    </row>
    <row r="73" spans="1:8">
      <c r="A73" s="1172" t="s">
        <v>513</v>
      </c>
      <c r="B73" s="1186" t="s">
        <v>514</v>
      </c>
      <c r="C73" s="794" t="s">
        <v>11</v>
      </c>
      <c r="D73" s="994">
        <v>20000000</v>
      </c>
      <c r="E73" s="994">
        <v>15000000</v>
      </c>
      <c r="F73" s="550">
        <f t="shared" si="6"/>
        <v>-5000000</v>
      </c>
      <c r="G73" s="136">
        <f t="shared" si="9"/>
        <v>-0.25</v>
      </c>
      <c r="H73" s="991" t="s">
        <v>604</v>
      </c>
    </row>
    <row r="74" spans="1:8">
      <c r="A74" s="1172"/>
      <c r="B74" s="1186"/>
      <c r="C74" s="794" t="s">
        <v>514</v>
      </c>
      <c r="D74" s="516"/>
      <c r="E74" s="516"/>
      <c r="F74" s="36"/>
      <c r="G74" s="136"/>
      <c r="H74" s="991"/>
    </row>
    <row r="75" spans="1:8">
      <c r="A75" s="1173"/>
      <c r="B75" s="1170"/>
      <c r="C75" s="795" t="s">
        <v>37</v>
      </c>
      <c r="D75" s="995">
        <v>202088000</v>
      </c>
      <c r="E75" s="995">
        <v>137619000</v>
      </c>
      <c r="F75" s="35">
        <f t="shared" si="6"/>
        <v>-64469000</v>
      </c>
      <c r="G75" s="136">
        <f t="shared" si="9"/>
        <v>-0.31901448873757965</v>
      </c>
      <c r="H75" s="991" t="s">
        <v>605</v>
      </c>
    </row>
    <row r="76" spans="1:8" ht="17.25" thickBot="1">
      <c r="A76" s="1174"/>
      <c r="B76" s="1166" t="s">
        <v>481</v>
      </c>
      <c r="C76" s="1166"/>
      <c r="D76" s="518">
        <f>SUM(D73:D75)</f>
        <v>222088000</v>
      </c>
      <c r="E76" s="518">
        <f>SUM(E73:E75)</f>
        <v>152619000</v>
      </c>
      <c r="F76" s="546">
        <f t="shared" si="6"/>
        <v>-69469000</v>
      </c>
      <c r="G76" s="252">
        <f t="shared" si="9"/>
        <v>-0.31279943085623718</v>
      </c>
      <c r="H76" s="42"/>
    </row>
    <row r="77" spans="1:8">
      <c r="A77" s="1157" t="s">
        <v>516</v>
      </c>
      <c r="B77" s="1160" t="s">
        <v>517</v>
      </c>
      <c r="C77" s="534" t="s">
        <v>518</v>
      </c>
      <c r="D77" s="69"/>
      <c r="E77" s="69"/>
      <c r="F77" s="70"/>
      <c r="G77" s="414"/>
      <c r="H77" s="78"/>
    </row>
    <row r="78" spans="1:8">
      <c r="A78" s="1158"/>
      <c r="B78" s="1161"/>
      <c r="C78" s="859" t="s">
        <v>519</v>
      </c>
      <c r="D78" s="238"/>
      <c r="E78" s="238"/>
      <c r="F78" s="65"/>
      <c r="G78" s="136"/>
      <c r="H78" s="254"/>
    </row>
    <row r="79" spans="1:8">
      <c r="A79" s="1158"/>
      <c r="B79" s="1161"/>
      <c r="C79" s="859" t="s">
        <v>520</v>
      </c>
      <c r="D79" s="238"/>
      <c r="E79" s="238"/>
      <c r="F79" s="65"/>
      <c r="G79" s="136"/>
      <c r="H79" s="254"/>
    </row>
    <row r="80" spans="1:8">
      <c r="A80" s="1158"/>
      <c r="B80" s="1161"/>
      <c r="C80" s="244" t="s">
        <v>521</v>
      </c>
      <c r="D80" s="44"/>
      <c r="E80" s="44"/>
      <c r="F80" s="65"/>
      <c r="G80" s="136"/>
      <c r="H80" s="82"/>
    </row>
    <row r="81" spans="1:8">
      <c r="A81" s="1158"/>
      <c r="B81" s="1161"/>
      <c r="C81" s="244" t="s">
        <v>522</v>
      </c>
      <c r="D81" s="44"/>
      <c r="E81" s="44"/>
      <c r="F81" s="65"/>
      <c r="G81" s="136"/>
      <c r="H81" s="82"/>
    </row>
    <row r="82" spans="1:8" ht="17.25" thickBot="1">
      <c r="A82" s="1158"/>
      <c r="B82" s="1162"/>
      <c r="C82" s="1105" t="s">
        <v>682</v>
      </c>
      <c r="D82" s="72"/>
      <c r="E82" s="72"/>
      <c r="F82" s="72"/>
      <c r="G82" s="247"/>
      <c r="H82" s="80"/>
    </row>
    <row r="83" spans="1:8">
      <c r="A83" s="1158"/>
      <c r="B83" s="1163"/>
      <c r="C83" s="812" t="s">
        <v>523</v>
      </c>
      <c r="D83" s="996">
        <v>28100000</v>
      </c>
      <c r="E83" s="996">
        <v>22600000</v>
      </c>
      <c r="F83" s="69">
        <f t="shared" si="6"/>
        <v>-5500000</v>
      </c>
      <c r="G83" s="414">
        <f t="shared" si="9"/>
        <v>-0.19572953736654805</v>
      </c>
      <c r="H83" s="78"/>
    </row>
    <row r="84" spans="1:8" ht="121.5">
      <c r="A84" s="1158"/>
      <c r="B84" s="1164"/>
      <c r="C84" s="795" t="s">
        <v>524</v>
      </c>
      <c r="D84" s="990">
        <v>733626000</v>
      </c>
      <c r="E84" s="990">
        <v>816850000</v>
      </c>
      <c r="F84" s="65">
        <f t="shared" si="6"/>
        <v>83224000</v>
      </c>
      <c r="G84" s="136">
        <f t="shared" si="9"/>
        <v>0.11344199905674009</v>
      </c>
      <c r="H84" s="974" t="s">
        <v>606</v>
      </c>
    </row>
    <row r="85" spans="1:8" ht="81">
      <c r="A85" s="1158"/>
      <c r="B85" s="1164"/>
      <c r="C85" s="795" t="s">
        <v>525</v>
      </c>
      <c r="D85" s="990">
        <v>80772000</v>
      </c>
      <c r="E85" s="990">
        <v>89920000</v>
      </c>
      <c r="F85" s="65">
        <f t="shared" ref="F85:F111" si="10">E85-D85</f>
        <v>9148000</v>
      </c>
      <c r="G85" s="136">
        <f t="shared" si="9"/>
        <v>0.11325706928143416</v>
      </c>
      <c r="H85" s="972" t="s">
        <v>607</v>
      </c>
    </row>
    <row r="86" spans="1:8">
      <c r="A86" s="1158"/>
      <c r="B86" s="1164"/>
      <c r="C86" s="795" t="s">
        <v>526</v>
      </c>
      <c r="D86" s="44"/>
      <c r="E86" s="44"/>
      <c r="F86" s="65"/>
      <c r="G86" s="136"/>
      <c r="H86" s="82"/>
    </row>
    <row r="87" spans="1:8">
      <c r="A87" s="1158"/>
      <c r="B87" s="1164"/>
      <c r="C87" s="795" t="s">
        <v>527</v>
      </c>
      <c r="D87" s="44"/>
      <c r="E87" s="44"/>
      <c r="F87" s="65"/>
      <c r="G87" s="136"/>
      <c r="H87" s="82"/>
    </row>
    <row r="88" spans="1:8">
      <c r="A88" s="1158"/>
      <c r="B88" s="1164"/>
      <c r="C88" s="795" t="s">
        <v>528</v>
      </c>
      <c r="D88" s="44"/>
      <c r="E88" s="44"/>
      <c r="F88" s="65"/>
      <c r="G88" s="136"/>
      <c r="H88" s="82"/>
    </row>
    <row r="89" spans="1:8" ht="33">
      <c r="A89" s="1158"/>
      <c r="B89" s="1164"/>
      <c r="C89" s="795" t="s">
        <v>529</v>
      </c>
      <c r="D89" s="44"/>
      <c r="E89" s="44"/>
      <c r="F89" s="65"/>
      <c r="G89" s="136"/>
      <c r="H89" s="82"/>
    </row>
    <row r="90" spans="1:8" ht="33">
      <c r="A90" s="1158"/>
      <c r="B90" s="1164"/>
      <c r="C90" s="795" t="s">
        <v>530</v>
      </c>
      <c r="D90" s="44"/>
      <c r="E90" s="44"/>
      <c r="F90" s="65"/>
      <c r="G90" s="136"/>
      <c r="H90" s="82"/>
    </row>
    <row r="91" spans="1:8">
      <c r="A91" s="1158"/>
      <c r="B91" s="1164"/>
      <c r="C91" s="795" t="s">
        <v>531</v>
      </c>
      <c r="D91" s="44"/>
      <c r="E91" s="44"/>
      <c r="F91" s="65"/>
      <c r="G91" s="136"/>
      <c r="H91" s="82"/>
    </row>
    <row r="92" spans="1:8">
      <c r="A92" s="1158"/>
      <c r="B92" s="1164"/>
      <c r="C92" s="795" t="s">
        <v>532</v>
      </c>
      <c r="D92" s="44"/>
      <c r="E92" s="44"/>
      <c r="F92" s="65"/>
      <c r="G92" s="136"/>
      <c r="H92" s="82"/>
    </row>
    <row r="93" spans="1:8">
      <c r="A93" s="1158"/>
      <c r="B93" s="1164"/>
      <c r="C93" s="795" t="s">
        <v>533</v>
      </c>
      <c r="D93" s="44"/>
      <c r="E93" s="44"/>
      <c r="F93" s="65"/>
      <c r="G93" s="136"/>
      <c r="H93" s="82"/>
    </row>
    <row r="94" spans="1:8">
      <c r="A94" s="1158"/>
      <c r="B94" s="1164"/>
      <c r="C94" s="795" t="s">
        <v>534</v>
      </c>
      <c r="D94" s="44"/>
      <c r="E94" s="44"/>
      <c r="F94" s="65"/>
      <c r="G94" s="136"/>
      <c r="H94" s="82"/>
    </row>
    <row r="95" spans="1:8">
      <c r="A95" s="1158"/>
      <c r="B95" s="1164"/>
      <c r="C95" s="795" t="s">
        <v>535</v>
      </c>
      <c r="D95" s="44"/>
      <c r="E95" s="44"/>
      <c r="F95" s="65"/>
      <c r="G95" s="136"/>
      <c r="H95" s="82"/>
    </row>
    <row r="96" spans="1:8" ht="33">
      <c r="A96" s="1158"/>
      <c r="B96" s="1164"/>
      <c r="C96" s="795" t="s">
        <v>536</v>
      </c>
      <c r="D96" s="44"/>
      <c r="E96" s="44"/>
      <c r="F96" s="65"/>
      <c r="G96" s="136"/>
      <c r="H96" s="82"/>
    </row>
    <row r="97" spans="1:8">
      <c r="A97" s="1158"/>
      <c r="B97" s="1164"/>
      <c r="C97" s="795" t="s">
        <v>537</v>
      </c>
      <c r="D97" s="44"/>
      <c r="E97" s="44"/>
      <c r="F97" s="65"/>
      <c r="G97" s="136"/>
      <c r="H97" s="82"/>
    </row>
    <row r="98" spans="1:8">
      <c r="A98" s="1158"/>
      <c r="B98" s="1164"/>
      <c r="C98" s="795" t="s">
        <v>538</v>
      </c>
      <c r="D98" s="44"/>
      <c r="E98" s="44"/>
      <c r="F98" s="65"/>
      <c r="G98" s="136"/>
      <c r="H98" s="82"/>
    </row>
    <row r="99" spans="1:8">
      <c r="A99" s="1158"/>
      <c r="B99" s="1164"/>
      <c r="C99" s="795" t="s">
        <v>539</v>
      </c>
      <c r="D99" s="44"/>
      <c r="E99" s="44"/>
      <c r="F99" s="65"/>
      <c r="G99" s="136"/>
      <c r="H99" s="82"/>
    </row>
    <row r="100" spans="1:8">
      <c r="A100" s="1158"/>
      <c r="B100" s="1164"/>
      <c r="C100" s="795" t="s">
        <v>540</v>
      </c>
      <c r="D100" s="44"/>
      <c r="E100" s="44"/>
      <c r="F100" s="65"/>
      <c r="G100" s="136"/>
      <c r="H100" s="82"/>
    </row>
    <row r="101" spans="1:8">
      <c r="A101" s="1158"/>
      <c r="B101" s="1164"/>
      <c r="C101" s="795" t="s">
        <v>541</v>
      </c>
      <c r="D101" s="44"/>
      <c r="E101" s="44"/>
      <c r="F101" s="65"/>
      <c r="G101" s="136"/>
      <c r="H101" s="82"/>
    </row>
    <row r="102" spans="1:8">
      <c r="A102" s="1158"/>
      <c r="B102" s="1164"/>
      <c r="C102" s="795" t="s">
        <v>542</v>
      </c>
      <c r="D102" s="44"/>
      <c r="E102" s="44"/>
      <c r="F102" s="65"/>
      <c r="G102" s="136"/>
      <c r="H102" s="82"/>
    </row>
    <row r="103" spans="1:8">
      <c r="A103" s="1158"/>
      <c r="B103" s="1164"/>
      <c r="C103" s="795" t="s">
        <v>543</v>
      </c>
      <c r="D103" s="44"/>
      <c r="E103" s="44"/>
      <c r="F103" s="65"/>
      <c r="G103" s="136"/>
      <c r="H103" s="82"/>
    </row>
    <row r="104" spans="1:8">
      <c r="A104" s="1158"/>
      <c r="B104" s="1164"/>
      <c r="C104" s="795" t="s">
        <v>544</v>
      </c>
      <c r="D104" s="44"/>
      <c r="E104" s="44"/>
      <c r="F104" s="65"/>
      <c r="G104" s="136"/>
      <c r="H104" s="82"/>
    </row>
    <row r="105" spans="1:8" ht="17.25" thickBot="1">
      <c r="A105" s="1158"/>
      <c r="B105" s="1165"/>
      <c r="C105" s="1128" t="s">
        <v>682</v>
      </c>
      <c r="D105" s="469">
        <f>SUM(D83:D104)</f>
        <v>842498000</v>
      </c>
      <c r="E105" s="469">
        <f>SUM(E83:E104)</f>
        <v>929370000</v>
      </c>
      <c r="F105" s="469">
        <f t="shared" si="10"/>
        <v>86872000</v>
      </c>
      <c r="G105" s="490">
        <f t="shared" ref="G105:G119" si="11">F105/D105*100%</f>
        <v>0.10311241094934349</v>
      </c>
      <c r="H105" s="80"/>
    </row>
    <row r="106" spans="1:8" ht="17.25" thickBot="1">
      <c r="A106" s="1159"/>
      <c r="B106" s="1166" t="s">
        <v>481</v>
      </c>
      <c r="C106" s="1166"/>
      <c r="D106" s="566">
        <f>SUM(D82,D105)</f>
        <v>842498000</v>
      </c>
      <c r="E106" s="566">
        <f>SUM(E82,E105)</f>
        <v>929370000</v>
      </c>
      <c r="F106" s="470">
        <f t="shared" si="10"/>
        <v>86872000</v>
      </c>
      <c r="G106" s="634">
        <f t="shared" si="11"/>
        <v>0.10311241094934349</v>
      </c>
      <c r="H106" s="522"/>
    </row>
    <row r="107" spans="1:8">
      <c r="A107" s="1158" t="s">
        <v>545</v>
      </c>
      <c r="B107" s="803" t="s">
        <v>549</v>
      </c>
      <c r="C107" s="319" t="s">
        <v>8</v>
      </c>
      <c r="D107" s="997">
        <v>5000000</v>
      </c>
      <c r="E107" s="997">
        <v>5000000</v>
      </c>
      <c r="F107" s="36">
        <f t="shared" si="10"/>
        <v>0</v>
      </c>
      <c r="G107" s="136">
        <f t="shared" si="11"/>
        <v>0</v>
      </c>
      <c r="H107" s="991" t="s">
        <v>608</v>
      </c>
    </row>
    <row r="108" spans="1:8" ht="17.25" thickBot="1">
      <c r="A108" s="1159"/>
      <c r="B108" s="1166" t="s">
        <v>481</v>
      </c>
      <c r="C108" s="1166"/>
      <c r="D108" s="689">
        <f>D107</f>
        <v>5000000</v>
      </c>
      <c r="E108" s="689">
        <f>E107</f>
        <v>5000000</v>
      </c>
      <c r="F108" s="173">
        <f t="shared" si="10"/>
        <v>0</v>
      </c>
      <c r="G108" s="252">
        <f t="shared" si="11"/>
        <v>0</v>
      </c>
      <c r="H108" s="42"/>
    </row>
    <row r="109" spans="1:8">
      <c r="A109" s="1184" t="s">
        <v>546</v>
      </c>
      <c r="B109" s="1186" t="s">
        <v>550</v>
      </c>
      <c r="C109" s="794" t="s">
        <v>547</v>
      </c>
      <c r="D109" s="998">
        <v>10000000</v>
      </c>
      <c r="E109" s="999">
        <v>10000000</v>
      </c>
      <c r="F109" s="172">
        <f t="shared" si="10"/>
        <v>0</v>
      </c>
      <c r="G109" s="136">
        <f t="shared" si="11"/>
        <v>0</v>
      </c>
      <c r="H109" s="39"/>
    </row>
    <row r="110" spans="1:8">
      <c r="A110" s="1184"/>
      <c r="B110" s="1170"/>
      <c r="C110" s="795" t="s">
        <v>551</v>
      </c>
      <c r="D110" s="1000">
        <v>23075000</v>
      </c>
      <c r="E110" s="1001">
        <v>19754000</v>
      </c>
      <c r="F110" s="36">
        <f t="shared" si="10"/>
        <v>-3321000</v>
      </c>
      <c r="G110" s="136">
        <f t="shared" si="11"/>
        <v>-0.14392199349945828</v>
      </c>
      <c r="H110" s="37"/>
    </row>
    <row r="111" spans="1:8" ht="17.25" thickBot="1">
      <c r="A111" s="1185"/>
      <c r="B111" s="1166" t="s">
        <v>481</v>
      </c>
      <c r="C111" s="1166"/>
      <c r="D111" s="686">
        <f>SUM(D109:D110)</f>
        <v>33075000</v>
      </c>
      <c r="E111" s="686">
        <f>SUM(E109:E110)</f>
        <v>29754000</v>
      </c>
      <c r="F111" s="173">
        <f t="shared" si="10"/>
        <v>-3321000</v>
      </c>
      <c r="G111" s="136">
        <f t="shared" si="11"/>
        <v>-0.10040816326530612</v>
      </c>
      <c r="H111" s="42"/>
    </row>
    <row r="112" spans="1:8">
      <c r="A112" s="1189" t="s">
        <v>552</v>
      </c>
      <c r="B112" s="1153" t="s">
        <v>553</v>
      </c>
      <c r="C112" s="164" t="s">
        <v>554</v>
      </c>
      <c r="D112" s="606"/>
      <c r="E112" s="616"/>
      <c r="F112" s="170"/>
      <c r="G112" s="624"/>
      <c r="H112" s="617"/>
    </row>
    <row r="113" spans="1:8">
      <c r="A113" s="1190"/>
      <c r="B113" s="1154"/>
      <c r="C113" s="758" t="s">
        <v>555</v>
      </c>
      <c r="D113" s="602"/>
      <c r="E113" s="602"/>
      <c r="F113" s="36"/>
      <c r="G113" s="451"/>
      <c r="H113" s="618"/>
    </row>
    <row r="114" spans="1:8" ht="17.25" thickBot="1">
      <c r="A114" s="1191"/>
      <c r="B114" s="1166" t="s">
        <v>481</v>
      </c>
      <c r="C114" s="1166"/>
      <c r="D114" s="525"/>
      <c r="E114" s="525"/>
      <c r="F114" s="40"/>
      <c r="G114" s="622"/>
      <c r="H114" s="42"/>
    </row>
    <row r="115" spans="1:8" ht="17.45" customHeight="1">
      <c r="A115" s="1189" t="s">
        <v>556</v>
      </c>
      <c r="B115" s="1282" t="s">
        <v>553</v>
      </c>
      <c r="C115" s="164" t="s">
        <v>557</v>
      </c>
      <c r="D115" s="606"/>
      <c r="E115" s="606"/>
      <c r="F115" s="170"/>
      <c r="G115" s="624"/>
      <c r="H115" s="617"/>
    </row>
    <row r="116" spans="1:8" ht="33">
      <c r="A116" s="1190"/>
      <c r="B116" s="1283"/>
      <c r="C116" s="758" t="s">
        <v>558</v>
      </c>
      <c r="D116" s="602"/>
      <c r="E116" s="602"/>
      <c r="F116" s="36"/>
      <c r="G116" s="451"/>
      <c r="H116" s="618"/>
    </row>
    <row r="117" spans="1:8" ht="17.25" thickBot="1">
      <c r="A117" s="1191"/>
      <c r="B117" s="1166" t="s">
        <v>481</v>
      </c>
      <c r="C117" s="1166"/>
      <c r="D117" s="525"/>
      <c r="E117" s="525"/>
      <c r="F117" s="40"/>
      <c r="G117" s="622"/>
      <c r="H117" s="42"/>
    </row>
    <row r="118" spans="1:8" ht="17.25" thickBot="1">
      <c r="A118" s="1071" t="s">
        <v>559</v>
      </c>
      <c r="B118" s="1072" t="s">
        <v>560</v>
      </c>
      <c r="C118" s="1072" t="s">
        <v>561</v>
      </c>
      <c r="D118" s="592"/>
      <c r="E118" s="593"/>
      <c r="F118" s="573"/>
      <c r="G118" s="625"/>
      <c r="H118" s="575"/>
    </row>
    <row r="119" spans="1:8" ht="17.25" thickBot="1">
      <c r="A119" s="1178" t="s">
        <v>562</v>
      </c>
      <c r="B119" s="1179"/>
      <c r="C119" s="1180"/>
      <c r="D119" s="626">
        <f>SUM(D72,D76,D106,D108,D111,D118,D117,D114)</f>
        <v>2238000000</v>
      </c>
      <c r="E119" s="626">
        <f t="shared" ref="E119" si="12">SUM(E72,E76,E106,E108,E111,E118,E117,E114)</f>
        <v>2280000000</v>
      </c>
      <c r="F119" s="626">
        <f t="shared" ref="F119" si="13">E119-D119</f>
        <v>42000000</v>
      </c>
      <c r="G119" s="643">
        <f t="shared" si="11"/>
        <v>1.876675603217158E-2</v>
      </c>
      <c r="H119" s="627"/>
    </row>
  </sheetData>
  <mergeCells count="69">
    <mergeCell ref="D51:D52"/>
    <mergeCell ref="E51:E52"/>
    <mergeCell ref="F51:F52"/>
    <mergeCell ref="G51:G52"/>
    <mergeCell ref="B33:C33"/>
    <mergeCell ref="B22:C22"/>
    <mergeCell ref="B23:B26"/>
    <mergeCell ref="A2:H2"/>
    <mergeCell ref="A3:H4"/>
    <mergeCell ref="A5:H5"/>
    <mergeCell ref="A6:C6"/>
    <mergeCell ref="D6:D7"/>
    <mergeCell ref="E6:E7"/>
    <mergeCell ref="F6:F7"/>
    <mergeCell ref="G6:G7"/>
    <mergeCell ref="H6:H7"/>
    <mergeCell ref="A41:A45"/>
    <mergeCell ref="B41:B44"/>
    <mergeCell ref="B45:C45"/>
    <mergeCell ref="A8:A13"/>
    <mergeCell ref="B8:B12"/>
    <mergeCell ref="A14:A22"/>
    <mergeCell ref="B14:B21"/>
    <mergeCell ref="A23:A27"/>
    <mergeCell ref="B27:C27"/>
    <mergeCell ref="B13:C13"/>
    <mergeCell ref="A28:A30"/>
    <mergeCell ref="B28:B29"/>
    <mergeCell ref="B37:C37"/>
    <mergeCell ref="B30:C30"/>
    <mergeCell ref="A31:A33"/>
    <mergeCell ref="B31:B32"/>
    <mergeCell ref="A34:A37"/>
    <mergeCell ref="B34:B36"/>
    <mergeCell ref="A38:A40"/>
    <mergeCell ref="B38:B39"/>
    <mergeCell ref="B40:C40"/>
    <mergeCell ref="A77:A106"/>
    <mergeCell ref="B77:B82"/>
    <mergeCell ref="B83:B105"/>
    <mergeCell ref="B106:C106"/>
    <mergeCell ref="A46:A48"/>
    <mergeCell ref="B46:B47"/>
    <mergeCell ref="B48:C48"/>
    <mergeCell ref="A49:C49"/>
    <mergeCell ref="A50:H50"/>
    <mergeCell ref="A53:A72"/>
    <mergeCell ref="B53:B59"/>
    <mergeCell ref="B60:B63"/>
    <mergeCell ref="B64:B71"/>
    <mergeCell ref="B72:C72"/>
    <mergeCell ref="H51:H52"/>
    <mergeCell ref="A51:C51"/>
    <mergeCell ref="A1:H1"/>
    <mergeCell ref="A115:A117"/>
    <mergeCell ref="B115:B116"/>
    <mergeCell ref="B117:C117"/>
    <mergeCell ref="A119:C119"/>
    <mergeCell ref="A107:A108"/>
    <mergeCell ref="B108:C108"/>
    <mergeCell ref="A109:A111"/>
    <mergeCell ref="B109:B110"/>
    <mergeCell ref="B111:C111"/>
    <mergeCell ref="A112:A114"/>
    <mergeCell ref="B112:B113"/>
    <mergeCell ref="B114:C114"/>
    <mergeCell ref="A73:A76"/>
    <mergeCell ref="B73:B75"/>
    <mergeCell ref="B76:C76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84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2"/>
  <sheetViews>
    <sheetView workbookViewId="0"/>
  </sheetViews>
  <sheetFormatPr defaultRowHeight="16.5"/>
  <sheetData>
    <row r="2" spans="1:8" ht="315">
      <c r="A2" s="862" t="s">
        <v>277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278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>
      <c r="A5" s="864" t="s">
        <v>118</v>
      </c>
      <c r="B5" s="864"/>
      <c r="C5" s="864"/>
      <c r="D5" s="864"/>
      <c r="E5" s="864"/>
      <c r="F5" s="864"/>
      <c r="G5" s="864"/>
      <c r="H5" s="864"/>
    </row>
    <row r="6" spans="1:8" ht="51.75">
      <c r="A6" s="805" t="s">
        <v>29</v>
      </c>
      <c r="B6" s="806"/>
      <c r="C6" s="806"/>
      <c r="D6" s="785" t="s">
        <v>272</v>
      </c>
      <c r="E6" s="785" t="s">
        <v>271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2" t="s">
        <v>150</v>
      </c>
      <c r="B8" s="803" t="s">
        <v>151</v>
      </c>
      <c r="C8" s="311" t="s">
        <v>135</v>
      </c>
      <c r="D8" s="250"/>
      <c r="E8" s="250"/>
      <c r="F8" s="257">
        <f t="shared" ref="F8:F48" si="0">E8-D8</f>
        <v>0</v>
      </c>
      <c r="G8" s="251"/>
      <c r="H8" s="289"/>
    </row>
    <row r="9" spans="1:8" ht="33">
      <c r="A9" s="822"/>
      <c r="B9" s="803"/>
      <c r="C9" s="312" t="s">
        <v>138</v>
      </c>
      <c r="D9" s="245"/>
      <c r="E9" s="245"/>
      <c r="F9" s="257">
        <f t="shared" si="0"/>
        <v>0</v>
      </c>
      <c r="G9" s="248"/>
      <c r="H9" s="290"/>
    </row>
    <row r="10" spans="1:8" ht="33">
      <c r="A10" s="822"/>
      <c r="B10" s="803"/>
      <c r="C10" s="312" t="s">
        <v>139</v>
      </c>
      <c r="D10" s="245"/>
      <c r="E10" s="245"/>
      <c r="F10" s="257">
        <f t="shared" si="0"/>
        <v>0</v>
      </c>
      <c r="G10" s="248"/>
      <c r="H10" s="290"/>
    </row>
    <row r="11" spans="1:8" ht="33">
      <c r="A11" s="822"/>
      <c r="B11" s="803"/>
      <c r="C11" s="312" t="s">
        <v>140</v>
      </c>
      <c r="D11" s="245"/>
      <c r="E11" s="245"/>
      <c r="F11" s="257">
        <f t="shared" si="0"/>
        <v>0</v>
      </c>
      <c r="G11" s="248"/>
      <c r="H11" s="290"/>
    </row>
    <row r="12" spans="1:8" ht="33">
      <c r="A12" s="822"/>
      <c r="B12" s="794"/>
      <c r="C12" s="312" t="s">
        <v>141</v>
      </c>
      <c r="D12" s="245"/>
      <c r="E12" s="245"/>
      <c r="F12" s="257">
        <f t="shared" si="0"/>
        <v>0</v>
      </c>
      <c r="G12" s="248"/>
      <c r="H12" s="290"/>
    </row>
    <row r="13" spans="1:8" ht="17.25">
      <c r="A13" s="823"/>
      <c r="B13" s="827" t="s">
        <v>13</v>
      </c>
      <c r="C13" s="827"/>
      <c r="D13" s="246">
        <f>SUM(D8:D12)</f>
        <v>0</v>
      </c>
      <c r="E13" s="246">
        <f t="shared" ref="E13" si="1">SUM(E8:E12)</f>
        <v>0</v>
      </c>
      <c r="F13" s="258">
        <f t="shared" si="0"/>
        <v>0</v>
      </c>
      <c r="G13" s="249"/>
      <c r="H13" s="291"/>
    </row>
    <row r="14" spans="1:8" ht="49.5">
      <c r="A14" s="840" t="s">
        <v>3</v>
      </c>
      <c r="B14" s="803" t="s">
        <v>3</v>
      </c>
      <c r="C14" s="311" t="s">
        <v>130</v>
      </c>
      <c r="D14" s="250"/>
      <c r="E14" s="250"/>
      <c r="F14" s="257">
        <f t="shared" si="0"/>
        <v>0</v>
      </c>
      <c r="G14" s="251"/>
      <c r="H14" s="292"/>
    </row>
    <row r="15" spans="1:8" ht="49.5">
      <c r="A15" s="840"/>
      <c r="B15" s="803"/>
      <c r="C15" s="312" t="s">
        <v>131</v>
      </c>
      <c r="D15" s="245"/>
      <c r="E15" s="245"/>
      <c r="F15" s="257">
        <f t="shared" si="0"/>
        <v>0</v>
      </c>
      <c r="G15" s="248"/>
      <c r="H15" s="293"/>
    </row>
    <row r="16" spans="1:8" ht="33">
      <c r="A16" s="840"/>
      <c r="B16" s="803"/>
      <c r="C16" s="312" t="s">
        <v>132</v>
      </c>
      <c r="D16" s="245"/>
      <c r="E16" s="245"/>
      <c r="F16" s="257">
        <f t="shared" si="0"/>
        <v>0</v>
      </c>
      <c r="G16" s="248"/>
      <c r="H16" s="293"/>
    </row>
    <row r="17" spans="1:8" ht="33">
      <c r="A17" s="840"/>
      <c r="B17" s="803"/>
      <c r="C17" s="312" t="s">
        <v>133</v>
      </c>
      <c r="D17" s="245"/>
      <c r="E17" s="245"/>
      <c r="F17" s="257">
        <f t="shared" si="0"/>
        <v>0</v>
      </c>
      <c r="G17" s="248"/>
      <c r="H17" s="293"/>
    </row>
    <row r="18" spans="1:8" ht="33">
      <c r="A18" s="840"/>
      <c r="B18" s="803"/>
      <c r="C18" s="311" t="s">
        <v>134</v>
      </c>
      <c r="D18" s="245"/>
      <c r="E18" s="245"/>
      <c r="F18" s="257">
        <f t="shared" si="0"/>
        <v>0</v>
      </c>
      <c r="G18" s="248"/>
      <c r="H18" s="290"/>
    </row>
    <row r="19" spans="1:8" ht="33">
      <c r="A19" s="840"/>
      <c r="B19" s="803"/>
      <c r="C19" s="161" t="s">
        <v>136</v>
      </c>
      <c r="D19" s="245"/>
      <c r="E19" s="245"/>
      <c r="F19" s="257">
        <f t="shared" si="0"/>
        <v>0</v>
      </c>
      <c r="G19" s="248"/>
      <c r="H19" s="290"/>
    </row>
    <row r="20" spans="1:8" ht="33">
      <c r="A20" s="840"/>
      <c r="B20" s="803"/>
      <c r="C20" s="161" t="s">
        <v>137</v>
      </c>
      <c r="D20" s="245"/>
      <c r="E20" s="245"/>
      <c r="F20" s="257">
        <f t="shared" si="0"/>
        <v>0</v>
      </c>
      <c r="G20" s="248"/>
      <c r="H20" s="290"/>
    </row>
    <row r="21" spans="1:8" ht="33">
      <c r="A21" s="840"/>
      <c r="B21" s="794"/>
      <c r="C21" s="161" t="s">
        <v>152</v>
      </c>
      <c r="D21" s="64"/>
      <c r="E21" s="35"/>
      <c r="F21" s="36">
        <f t="shared" si="0"/>
        <v>0</v>
      </c>
      <c r="G21" s="136"/>
      <c r="H21" s="37"/>
    </row>
    <row r="22" spans="1:8">
      <c r="A22" s="853"/>
      <c r="B22" s="841" t="s">
        <v>13</v>
      </c>
      <c r="C22" s="842"/>
      <c r="D22" s="40">
        <f>SUM(D14:D21)</f>
        <v>0</v>
      </c>
      <c r="E22" s="40">
        <f t="shared" ref="E22" si="2">SUM(E14:E21)</f>
        <v>0</v>
      </c>
      <c r="F22" s="138">
        <f t="shared" si="0"/>
        <v>0</v>
      </c>
      <c r="G22" s="139"/>
      <c r="H22" s="41"/>
    </row>
    <row r="23" spans="1:8" ht="33">
      <c r="A23" s="824" t="s">
        <v>146</v>
      </c>
      <c r="B23" s="802" t="s">
        <v>146</v>
      </c>
      <c r="C23" s="162" t="s">
        <v>104</v>
      </c>
      <c r="D23" s="69"/>
      <c r="E23" s="70"/>
      <c r="F23" s="175">
        <f t="shared" si="0"/>
        <v>0</v>
      </c>
      <c r="G23" s="178"/>
      <c r="H23" s="78"/>
    </row>
    <row r="24" spans="1:8" ht="33">
      <c r="A24" s="825"/>
      <c r="B24" s="803"/>
      <c r="C24" s="312" t="s">
        <v>58</v>
      </c>
      <c r="D24" s="44"/>
      <c r="E24" s="65"/>
      <c r="F24" s="176">
        <f t="shared" si="0"/>
        <v>0</v>
      </c>
      <c r="G24" s="179" t="e">
        <f>F24/D24*100</f>
        <v>#DIV/0!</v>
      </c>
      <c r="H24" s="79"/>
    </row>
    <row r="25" spans="1:8" ht="33">
      <c r="A25" s="825"/>
      <c r="B25" s="803"/>
      <c r="C25" s="312" t="s">
        <v>30</v>
      </c>
      <c r="D25" s="44"/>
      <c r="E25" s="65"/>
      <c r="F25" s="176">
        <f t="shared" si="0"/>
        <v>0</v>
      </c>
      <c r="G25" s="179"/>
      <c r="H25" s="79"/>
    </row>
    <row r="26" spans="1:8" ht="33">
      <c r="A26" s="825"/>
      <c r="B26" s="794"/>
      <c r="C26" s="312" t="s">
        <v>59</v>
      </c>
      <c r="D26" s="44"/>
      <c r="E26" s="65"/>
      <c r="F26" s="176">
        <f t="shared" si="0"/>
        <v>0</v>
      </c>
      <c r="G26" s="179"/>
      <c r="H26" s="79"/>
    </row>
    <row r="27" spans="1:8">
      <c r="A27" s="826"/>
      <c r="B27" s="819" t="s">
        <v>13</v>
      </c>
      <c r="C27" s="835"/>
      <c r="D27" s="469">
        <f>SUM(D23:D26)</f>
        <v>0</v>
      </c>
      <c r="E27" s="469">
        <f t="shared" ref="E27" si="3">SUM(E23:E26)</f>
        <v>0</v>
      </c>
      <c r="F27" s="565">
        <f t="shared" si="0"/>
        <v>0</v>
      </c>
      <c r="G27" s="576" t="e">
        <f>F27/D27*100</f>
        <v>#DIV/0!</v>
      </c>
      <c r="H27" s="80"/>
    </row>
    <row r="28" spans="1:8" ht="33">
      <c r="A28" s="814" t="s">
        <v>147</v>
      </c>
      <c r="B28" s="794" t="s">
        <v>147</v>
      </c>
      <c r="C28" s="166" t="s">
        <v>6</v>
      </c>
      <c r="D28" s="68"/>
      <c r="E28" s="68"/>
      <c r="F28" s="36">
        <f t="shared" si="0"/>
        <v>0</v>
      </c>
      <c r="G28" s="136" t="e">
        <f>F28/D28*100</f>
        <v>#DIV/0!</v>
      </c>
      <c r="H28" s="81"/>
    </row>
    <row r="29" spans="1:8" ht="33">
      <c r="A29" s="815"/>
      <c r="B29" s="795"/>
      <c r="C29" s="166" t="s">
        <v>7</v>
      </c>
      <c r="D29" s="64"/>
      <c r="E29" s="36"/>
      <c r="F29" s="36">
        <f t="shared" si="0"/>
        <v>0</v>
      </c>
      <c r="G29" s="136"/>
      <c r="H29" s="37"/>
    </row>
    <row r="30" spans="1:8">
      <c r="A30" s="816"/>
      <c r="B30" s="827" t="s">
        <v>13</v>
      </c>
      <c r="C30" s="827"/>
      <c r="D30" s="489">
        <f>SUM(D28:D29)</f>
        <v>0</v>
      </c>
      <c r="E30" s="542">
        <f t="shared" ref="E30" si="4">SUM(E28:E29)</f>
        <v>0</v>
      </c>
      <c r="F30" s="542">
        <f t="shared" si="0"/>
        <v>0</v>
      </c>
      <c r="G30" s="521" t="e">
        <f>F30/D30*100</f>
        <v>#DIV/0!</v>
      </c>
      <c r="H30" s="42"/>
    </row>
    <row r="31" spans="1:8" ht="33">
      <c r="A31" s="821" t="s">
        <v>148</v>
      </c>
      <c r="B31" s="802" t="s">
        <v>148</v>
      </c>
      <c r="C31" s="162" t="s">
        <v>142</v>
      </c>
      <c r="D31" s="70"/>
      <c r="E31" s="68"/>
      <c r="F31" s="68">
        <f t="shared" si="0"/>
        <v>0</v>
      </c>
      <c r="G31" s="239"/>
      <c r="H31" s="78"/>
    </row>
    <row r="32" spans="1:8" ht="33">
      <c r="A32" s="822"/>
      <c r="B32" s="794"/>
      <c r="C32" s="312" t="s">
        <v>143</v>
      </c>
      <c r="D32" s="65"/>
      <c r="E32" s="65"/>
      <c r="F32" s="65">
        <f t="shared" si="0"/>
        <v>0</v>
      </c>
      <c r="G32" s="235"/>
      <c r="H32" s="82"/>
    </row>
    <row r="33" spans="1:8">
      <c r="A33" s="823"/>
      <c r="B33" s="313"/>
      <c r="C33" s="313" t="s">
        <v>13</v>
      </c>
      <c r="D33" s="72">
        <f>SUM(D31:D32)</f>
        <v>0</v>
      </c>
      <c r="E33" s="72">
        <f t="shared" ref="E33" si="5">SUM(E31:E32)</f>
        <v>0</v>
      </c>
      <c r="F33" s="40">
        <f t="shared" si="0"/>
        <v>0</v>
      </c>
      <c r="G33" s="247"/>
      <c r="H33" s="80"/>
    </row>
    <row r="34" spans="1:8" ht="33">
      <c r="A34" s="318"/>
      <c r="B34" s="803" t="s">
        <v>4</v>
      </c>
      <c r="C34" s="311" t="s">
        <v>164</v>
      </c>
      <c r="D34" s="68"/>
      <c r="E34" s="68"/>
      <c r="F34" s="411">
        <f t="shared" si="0"/>
        <v>0</v>
      </c>
      <c r="G34" s="577"/>
      <c r="H34" s="254"/>
    </row>
    <row r="35" spans="1:8" ht="49.5">
      <c r="A35" s="797" t="s">
        <v>4</v>
      </c>
      <c r="B35" s="794"/>
      <c r="C35" s="161" t="s">
        <v>165</v>
      </c>
      <c r="D35" s="65"/>
      <c r="E35" s="44"/>
      <c r="F35" s="68">
        <f t="shared" si="0"/>
        <v>0</v>
      </c>
      <c r="G35" s="239"/>
      <c r="H35" s="82"/>
    </row>
    <row r="36" spans="1:8">
      <c r="A36" s="798"/>
      <c r="B36" s="837" t="s">
        <v>13</v>
      </c>
      <c r="C36" s="838"/>
      <c r="D36" s="255">
        <f>SUM(D34:D35)</f>
        <v>0</v>
      </c>
      <c r="E36" s="255">
        <f t="shared" ref="E36" si="6">SUM(E34:E35)</f>
        <v>0</v>
      </c>
      <c r="F36" s="173">
        <f t="shared" si="0"/>
        <v>0</v>
      </c>
      <c r="G36" s="181"/>
      <c r="H36" s="42"/>
    </row>
    <row r="37" spans="1:8" ht="33">
      <c r="A37" s="796" t="s">
        <v>153</v>
      </c>
      <c r="B37" s="802" t="s">
        <v>153</v>
      </c>
      <c r="C37" s="164" t="s">
        <v>9</v>
      </c>
      <c r="D37" s="67"/>
      <c r="E37" s="43"/>
      <c r="F37" s="36">
        <f t="shared" si="0"/>
        <v>0</v>
      </c>
      <c r="G37" s="136" t="e">
        <f>F37/D37*100</f>
        <v>#DIV/0!</v>
      </c>
      <c r="H37" s="73"/>
    </row>
    <row r="38" spans="1:8" ht="49.5">
      <c r="A38" s="797"/>
      <c r="B38" s="794"/>
      <c r="C38" s="562" t="s">
        <v>156</v>
      </c>
      <c r="D38" s="74"/>
      <c r="E38" s="138"/>
      <c r="F38" s="36">
        <f t="shared" si="0"/>
        <v>0</v>
      </c>
      <c r="G38" s="139"/>
      <c r="H38" s="253"/>
    </row>
    <row r="39" spans="1:8">
      <c r="A39" s="798"/>
      <c r="B39" s="829" t="s">
        <v>13</v>
      </c>
      <c r="C39" s="830"/>
      <c r="D39" s="469">
        <f>SUM(D37:D38)</f>
        <v>0</v>
      </c>
      <c r="E39" s="469">
        <f t="shared" ref="E39" si="7">SUM(E37:E38)</f>
        <v>0</v>
      </c>
      <c r="F39" s="470">
        <f t="shared" si="0"/>
        <v>0</v>
      </c>
      <c r="G39" s="579" t="e">
        <f>F39/D39*100</f>
        <v>#DIV/0!</v>
      </c>
      <c r="H39" s="80"/>
    </row>
    <row r="40" spans="1:8" ht="33">
      <c r="A40" s="849" t="s">
        <v>154</v>
      </c>
      <c r="B40" s="812" t="s">
        <v>154</v>
      </c>
      <c r="C40" s="555" t="s">
        <v>251</v>
      </c>
      <c r="D40" s="70"/>
      <c r="E40" s="69"/>
      <c r="F40" s="170">
        <f t="shared" si="0"/>
        <v>0</v>
      </c>
      <c r="G40" s="416"/>
      <c r="H40" s="78"/>
    </row>
    <row r="41" spans="1:8" ht="33">
      <c r="A41" s="867"/>
      <c r="B41" s="794"/>
      <c r="C41" s="556" t="s">
        <v>155</v>
      </c>
      <c r="D41" s="65"/>
      <c r="E41" s="44"/>
      <c r="F41" s="36">
        <f t="shared" si="0"/>
        <v>0</v>
      </c>
      <c r="G41" s="235" t="e">
        <f>F41/D41*100</f>
        <v>#DIV/0!</v>
      </c>
      <c r="H41" s="254"/>
    </row>
    <row r="42" spans="1:8" ht="33">
      <c r="A42" s="850"/>
      <c r="B42" s="795"/>
      <c r="C42" s="557" t="s">
        <v>157</v>
      </c>
      <c r="D42" s="65"/>
      <c r="E42" s="44"/>
      <c r="F42" s="36">
        <f t="shared" si="0"/>
        <v>0</v>
      </c>
      <c r="G42" s="235"/>
      <c r="H42" s="82"/>
    </row>
    <row r="43" spans="1:8" ht="33">
      <c r="A43" s="850"/>
      <c r="B43" s="795"/>
      <c r="C43" s="557" t="s">
        <v>10</v>
      </c>
      <c r="D43" s="65"/>
      <c r="E43" s="44"/>
      <c r="F43" s="36">
        <f t="shared" si="0"/>
        <v>0</v>
      </c>
      <c r="G43" s="235"/>
      <c r="H43" s="82"/>
    </row>
    <row r="44" spans="1:8">
      <c r="A44" s="851"/>
      <c r="B44" s="827" t="s">
        <v>13</v>
      </c>
      <c r="C44" s="827"/>
      <c r="D44" s="469">
        <f>SUM(D40:D43)</f>
        <v>0</v>
      </c>
      <c r="E44" s="469">
        <f t="shared" ref="E44" si="8">SUM(E40:E43)</f>
        <v>0</v>
      </c>
      <c r="F44" s="470">
        <f t="shared" si="0"/>
        <v>0</v>
      </c>
      <c r="G44" s="579" t="e">
        <f>F44/D44*100</f>
        <v>#DIV/0!</v>
      </c>
      <c r="H44" s="80"/>
    </row>
    <row r="45" spans="1:8" ht="66">
      <c r="A45" s="814" t="s">
        <v>158</v>
      </c>
      <c r="B45" s="794" t="s">
        <v>159</v>
      </c>
      <c r="C45" s="556" t="s">
        <v>160</v>
      </c>
      <c r="D45" s="68"/>
      <c r="E45" s="238"/>
      <c r="F45" s="36">
        <f t="shared" si="0"/>
        <v>0</v>
      </c>
      <c r="G45" s="239" t="e">
        <f>F45/D45*100</f>
        <v>#DIV/0!</v>
      </c>
      <c r="H45" s="254"/>
    </row>
    <row r="46" spans="1:8" ht="49.5">
      <c r="A46" s="815"/>
      <c r="B46" s="795"/>
      <c r="C46" s="312" t="s">
        <v>161</v>
      </c>
      <c r="D46" s="65"/>
      <c r="E46" s="44"/>
      <c r="F46" s="36">
        <f t="shared" si="0"/>
        <v>0</v>
      </c>
      <c r="G46" s="235" t="e">
        <f>F46/D46*100</f>
        <v>#DIV/0!</v>
      </c>
      <c r="H46" s="82"/>
    </row>
    <row r="47" spans="1:8">
      <c r="A47" s="852"/>
      <c r="B47" s="831" t="s">
        <v>13</v>
      </c>
      <c r="C47" s="831"/>
      <c r="D47" s="137">
        <f>SUM(D45:D46)</f>
        <v>0</v>
      </c>
      <c r="E47" s="137">
        <f t="shared" ref="E47" si="9">SUM(E45:E46)</f>
        <v>0</v>
      </c>
      <c r="F47" s="138">
        <f t="shared" si="0"/>
        <v>0</v>
      </c>
      <c r="G47" s="139" t="e">
        <f>F47/D47*100</f>
        <v>#DIV/0!</v>
      </c>
      <c r="H47" s="140"/>
    </row>
    <row r="48" spans="1:8">
      <c r="A48" s="832" t="s">
        <v>40</v>
      </c>
      <c r="B48" s="833"/>
      <c r="C48" s="834"/>
      <c r="D48" s="295">
        <f>SUM(D22,D27,D30,D36,D39,D44,D47)</f>
        <v>0</v>
      </c>
      <c r="E48" s="295">
        <f t="shared" ref="E48" si="10">SUM(E22,E27,E30,E36,E39,E44,E47)</f>
        <v>0</v>
      </c>
      <c r="F48" s="295">
        <f t="shared" si="0"/>
        <v>0</v>
      </c>
      <c r="G48" s="473" t="e">
        <f>F48/D48*100</f>
        <v>#DIV/0!</v>
      </c>
      <c r="H48" s="77"/>
    </row>
    <row r="49" spans="1:8">
      <c r="A49" s="860" t="s">
        <v>61</v>
      </c>
      <c r="B49" s="828"/>
      <c r="C49" s="828"/>
      <c r="D49" s="828"/>
      <c r="E49" s="828"/>
      <c r="F49" s="828"/>
      <c r="G49" s="828"/>
      <c r="H49" s="861"/>
    </row>
    <row r="50" spans="1:8" ht="51.75">
      <c r="A50" s="805" t="s">
        <v>29</v>
      </c>
      <c r="B50" s="806"/>
      <c r="C50" s="806"/>
      <c r="D50" s="785" t="s">
        <v>279</v>
      </c>
      <c r="E50" s="785" t="s">
        <v>275</v>
      </c>
      <c r="F50" s="785" t="s">
        <v>56</v>
      </c>
      <c r="G50" s="787" t="s">
        <v>46</v>
      </c>
      <c r="H50" s="789" t="s">
        <v>57</v>
      </c>
    </row>
    <row r="51" spans="1:8" ht="17.25">
      <c r="A51" s="83" t="s">
        <v>0</v>
      </c>
      <c r="B51" s="141" t="s">
        <v>1</v>
      </c>
      <c r="C51" s="141" t="s">
        <v>2</v>
      </c>
      <c r="D51" s="786"/>
      <c r="E51" s="786"/>
      <c r="F51" s="786"/>
      <c r="G51" s="788"/>
      <c r="H51" s="790"/>
    </row>
    <row r="52" spans="1:8">
      <c r="A52" s="174" t="s">
        <v>166</v>
      </c>
      <c r="B52" s="812" t="s">
        <v>167</v>
      </c>
      <c r="C52" s="486" t="s">
        <v>17</v>
      </c>
      <c r="D52" s="43"/>
      <c r="E52" s="43"/>
      <c r="F52" s="170">
        <f t="shared" ref="F52:F83" si="11">E52-D52</f>
        <v>0</v>
      </c>
      <c r="G52" s="414" t="e">
        <f>F52/D52*100</f>
        <v>#DIV/0!</v>
      </c>
      <c r="H52" s="493"/>
    </row>
    <row r="53" spans="1:8">
      <c r="A53" s="63"/>
      <c r="B53" s="795"/>
      <c r="C53" s="165" t="s">
        <v>32</v>
      </c>
      <c r="D53" s="35"/>
      <c r="E53" s="35"/>
      <c r="F53" s="36">
        <f t="shared" si="11"/>
        <v>0</v>
      </c>
      <c r="G53" s="136" t="e">
        <f>F53/D53*100</f>
        <v>#DIV/0!</v>
      </c>
      <c r="H53" s="37"/>
    </row>
    <row r="54" spans="1:8">
      <c r="A54" s="63"/>
      <c r="B54" s="795"/>
      <c r="C54" s="165" t="s">
        <v>162</v>
      </c>
      <c r="D54" s="36"/>
      <c r="E54" s="35"/>
      <c r="F54" s="36">
        <f t="shared" si="11"/>
        <v>0</v>
      </c>
      <c r="G54" s="136"/>
      <c r="H54" s="37"/>
    </row>
    <row r="55" spans="1:8" ht="49.5">
      <c r="A55" s="63"/>
      <c r="B55" s="795"/>
      <c r="C55" s="165" t="s">
        <v>80</v>
      </c>
      <c r="D55" s="35"/>
      <c r="E55" s="35"/>
      <c r="F55" s="36">
        <f t="shared" si="11"/>
        <v>0</v>
      </c>
      <c r="G55" s="136" t="e">
        <f>F55/D55*100</f>
        <v>#DIV/0!</v>
      </c>
      <c r="H55" s="37"/>
    </row>
    <row r="56" spans="1:8" ht="33">
      <c r="A56" s="63"/>
      <c r="B56" s="795"/>
      <c r="C56" s="165" t="s">
        <v>33</v>
      </c>
      <c r="D56" s="35"/>
      <c r="E56" s="35"/>
      <c r="F56" s="36">
        <f t="shared" si="11"/>
        <v>0</v>
      </c>
      <c r="G56" s="136" t="e">
        <f>F56/D56*100</f>
        <v>#DIV/0!</v>
      </c>
      <c r="H56" s="37"/>
    </row>
    <row r="57" spans="1:8" ht="33">
      <c r="A57" s="63"/>
      <c r="B57" s="795"/>
      <c r="C57" s="165" t="s">
        <v>18</v>
      </c>
      <c r="D57" s="35"/>
      <c r="E57" s="35"/>
      <c r="F57" s="36">
        <f t="shared" si="11"/>
        <v>0</v>
      </c>
      <c r="G57" s="136" t="e">
        <f>F57/D57*100</f>
        <v>#DIV/0!</v>
      </c>
      <c r="H57" s="37"/>
    </row>
    <row r="58" spans="1:8">
      <c r="A58" s="63"/>
      <c r="B58" s="813"/>
      <c r="C58" s="581" t="s">
        <v>231</v>
      </c>
      <c r="D58" s="489">
        <f>SUM(D52:D57)</f>
        <v>0</v>
      </c>
      <c r="E58" s="489">
        <f t="shared" ref="E58" si="12">SUM(E52:E57)</f>
        <v>0</v>
      </c>
      <c r="F58" s="470">
        <f t="shared" si="11"/>
        <v>0</v>
      </c>
      <c r="G58" s="526" t="e">
        <f>F58/D58*100</f>
        <v>#DIV/0!</v>
      </c>
      <c r="H58" s="41"/>
    </row>
    <row r="59" spans="1:8" ht="33">
      <c r="A59" s="63"/>
      <c r="B59" s="812" t="s">
        <v>86</v>
      </c>
      <c r="C59" s="164" t="s">
        <v>19</v>
      </c>
      <c r="D59" s="491"/>
      <c r="E59" s="43"/>
      <c r="F59" s="170">
        <f t="shared" si="11"/>
        <v>0</v>
      </c>
      <c r="G59" s="414"/>
      <c r="H59" s="493"/>
    </row>
    <row r="60" spans="1:8" ht="33">
      <c r="A60" s="63"/>
      <c r="B60" s="795"/>
      <c r="C60" s="236" t="s">
        <v>163</v>
      </c>
      <c r="D60" s="35"/>
      <c r="E60" s="35"/>
      <c r="F60" s="36">
        <f t="shared" si="11"/>
        <v>0</v>
      </c>
      <c r="G60" s="136"/>
      <c r="H60" s="37"/>
    </row>
    <row r="61" spans="1:8">
      <c r="A61" s="63"/>
      <c r="B61" s="795"/>
      <c r="C61" s="165" t="s">
        <v>20</v>
      </c>
      <c r="D61" s="35"/>
      <c r="E61" s="35"/>
      <c r="F61" s="36">
        <f t="shared" si="11"/>
        <v>0</v>
      </c>
      <c r="G61" s="136"/>
      <c r="H61" s="37"/>
    </row>
    <row r="62" spans="1:8">
      <c r="A62" s="63"/>
      <c r="B62" s="813"/>
      <c r="C62" s="488" t="s">
        <v>232</v>
      </c>
      <c r="D62" s="66">
        <f>SUM(D59:D61)</f>
        <v>0</v>
      </c>
      <c r="E62" s="66">
        <f t="shared" ref="E62" si="13">SUM(E59:E61)</f>
        <v>0</v>
      </c>
      <c r="F62" s="40">
        <f t="shared" si="11"/>
        <v>0</v>
      </c>
      <c r="G62" s="247"/>
      <c r="H62" s="41"/>
    </row>
    <row r="63" spans="1:8">
      <c r="A63" s="63"/>
      <c r="B63" s="794" t="s">
        <v>119</v>
      </c>
      <c r="C63" s="236" t="s">
        <v>21</v>
      </c>
      <c r="D63" s="719"/>
      <c r="E63" s="76"/>
      <c r="F63" s="36">
        <f t="shared" si="11"/>
        <v>0</v>
      </c>
      <c r="G63" s="136" t="e">
        <f>F63/D63*100</f>
        <v>#DIV/0!</v>
      </c>
      <c r="H63" s="37"/>
    </row>
    <row r="64" spans="1:8" ht="33">
      <c r="A64" s="63"/>
      <c r="B64" s="795"/>
      <c r="C64" s="165" t="s">
        <v>34</v>
      </c>
      <c r="D64" s="720"/>
      <c r="E64" s="76"/>
      <c r="F64" s="36">
        <f t="shared" si="11"/>
        <v>0</v>
      </c>
      <c r="G64" s="136" t="e">
        <f>F64/D64*100</f>
        <v>#DIV/0!</v>
      </c>
      <c r="H64" s="37"/>
    </row>
    <row r="65" spans="1:8">
      <c r="A65" s="63"/>
      <c r="B65" s="795"/>
      <c r="C65" s="165" t="s">
        <v>23</v>
      </c>
      <c r="D65" s="720"/>
      <c r="E65" s="76"/>
      <c r="F65" s="36">
        <f t="shared" si="11"/>
        <v>0</v>
      </c>
      <c r="G65" s="136" t="e">
        <f>F65/D65*100</f>
        <v>#DIV/0!</v>
      </c>
      <c r="H65" s="37"/>
    </row>
    <row r="66" spans="1:8" ht="33">
      <c r="A66" s="63"/>
      <c r="B66" s="795"/>
      <c r="C66" s="165" t="s">
        <v>24</v>
      </c>
      <c r="D66" s="720"/>
      <c r="E66" s="76"/>
      <c r="F66" s="36">
        <f t="shared" si="11"/>
        <v>0</v>
      </c>
      <c r="G66" s="136" t="e">
        <f>F66/D66*100</f>
        <v>#DIV/0!</v>
      </c>
      <c r="H66" s="37"/>
    </row>
    <row r="67" spans="1:8">
      <c r="A67" s="105"/>
      <c r="B67" s="795"/>
      <c r="C67" s="165" t="s">
        <v>35</v>
      </c>
      <c r="D67" s="721"/>
      <c r="E67" s="171"/>
      <c r="F67" s="138">
        <f t="shared" si="11"/>
        <v>0</v>
      </c>
      <c r="G67" s="139" t="e">
        <f>F67/D67*100</f>
        <v>#DIV/0!</v>
      </c>
      <c r="H67" s="75"/>
    </row>
    <row r="68" spans="1:8">
      <c r="A68" s="105"/>
      <c r="B68" s="795"/>
      <c r="C68" s="161" t="s">
        <v>82</v>
      </c>
      <c r="D68" s="44"/>
      <c r="E68" s="717"/>
      <c r="F68" s="65">
        <f t="shared" si="11"/>
        <v>0</v>
      </c>
      <c r="G68" s="235"/>
      <c r="H68" s="82"/>
    </row>
    <row r="69" spans="1:8" ht="33">
      <c r="A69" s="105"/>
      <c r="B69" s="795"/>
      <c r="C69" s="161" t="s">
        <v>36</v>
      </c>
      <c r="D69" s="44"/>
      <c r="E69" s="717"/>
      <c r="F69" s="65">
        <f t="shared" si="11"/>
        <v>0</v>
      </c>
      <c r="G69" s="235" t="e">
        <f>F69/D69*100</f>
        <v>#DIV/0!</v>
      </c>
      <c r="H69" s="82"/>
    </row>
    <row r="70" spans="1:8">
      <c r="A70" s="105"/>
      <c r="B70" s="795"/>
      <c r="C70" s="256" t="s">
        <v>233</v>
      </c>
      <c r="D70" s="722"/>
      <c r="E70" s="229"/>
      <c r="F70" s="36">
        <f t="shared" si="11"/>
        <v>0</v>
      </c>
      <c r="G70" s="136" t="e">
        <f>F70/D70*100</f>
        <v>#DIV/0!</v>
      </c>
      <c r="H70" s="37"/>
    </row>
    <row r="71" spans="1:8">
      <c r="A71" s="142" t="s">
        <v>113</v>
      </c>
      <c r="B71" s="865" t="s">
        <v>13</v>
      </c>
      <c r="C71" s="866"/>
      <c r="D71" s="716">
        <f>SUM(D58,D62,D70)</f>
        <v>0</v>
      </c>
      <c r="E71" s="718">
        <f t="shared" ref="E71" si="14">SUM(E58,E62,E70)</f>
        <v>0</v>
      </c>
      <c r="F71" s="470">
        <f t="shared" si="11"/>
        <v>0</v>
      </c>
      <c r="G71" s="582" t="e">
        <f>F71/D71*100</f>
        <v>#DIV/0!</v>
      </c>
      <c r="H71" s="41"/>
    </row>
    <row r="72" spans="1:8" ht="33">
      <c r="A72" s="814" t="s">
        <v>168</v>
      </c>
      <c r="B72" s="794" t="s">
        <v>41</v>
      </c>
      <c r="C72" s="166" t="s">
        <v>11</v>
      </c>
      <c r="D72" s="569"/>
      <c r="E72" s="724"/>
      <c r="F72" s="417">
        <f t="shared" si="11"/>
        <v>0</v>
      </c>
      <c r="G72" s="583"/>
      <c r="H72" s="37"/>
    </row>
    <row r="73" spans="1:8">
      <c r="A73" s="814"/>
      <c r="B73" s="794"/>
      <c r="C73" s="436" t="s">
        <v>243</v>
      </c>
      <c r="D73" s="241"/>
      <c r="E73" s="725"/>
      <c r="F73" s="64">
        <f t="shared" si="11"/>
        <v>0</v>
      </c>
      <c r="G73" s="182"/>
      <c r="H73" s="37"/>
    </row>
    <row r="74" spans="1:8" ht="33">
      <c r="A74" s="815"/>
      <c r="B74" s="795"/>
      <c r="C74" s="161" t="s">
        <v>37</v>
      </c>
      <c r="D74" s="44"/>
      <c r="E74" s="238"/>
      <c r="F74" s="64">
        <f t="shared" si="11"/>
        <v>0</v>
      </c>
      <c r="G74" s="182"/>
      <c r="H74" s="37"/>
    </row>
    <row r="75" spans="1:8">
      <c r="A75" s="816"/>
      <c r="B75" s="857" t="s">
        <v>13</v>
      </c>
      <c r="C75" s="858"/>
      <c r="D75" s="72">
        <f>SUM(D72:D74)</f>
        <v>0</v>
      </c>
      <c r="E75" s="723">
        <f t="shared" ref="E75" si="15">SUM(E72:E74)</f>
        <v>0</v>
      </c>
      <c r="F75" s="40">
        <f t="shared" si="11"/>
        <v>0</v>
      </c>
      <c r="G75" s="240"/>
      <c r="H75" s="42"/>
    </row>
    <row r="76" spans="1:8">
      <c r="A76" s="796" t="s">
        <v>174</v>
      </c>
      <c r="B76" s="800" t="s">
        <v>119</v>
      </c>
      <c r="C76" s="344" t="s">
        <v>120</v>
      </c>
      <c r="D76" s="238"/>
      <c r="E76" s="238"/>
      <c r="F76" s="68">
        <f t="shared" si="11"/>
        <v>0</v>
      </c>
      <c r="G76" s="239"/>
      <c r="H76" s="254"/>
    </row>
    <row r="77" spans="1:8">
      <c r="A77" s="797"/>
      <c r="B77" s="800"/>
      <c r="C77" s="344" t="s">
        <v>121</v>
      </c>
      <c r="D77" s="238"/>
      <c r="E77" s="238"/>
      <c r="F77" s="65">
        <f t="shared" si="11"/>
        <v>0</v>
      </c>
      <c r="G77" s="235"/>
      <c r="H77" s="254"/>
    </row>
    <row r="78" spans="1:8">
      <c r="A78" s="797"/>
      <c r="B78" s="800"/>
      <c r="C78" s="344" t="s">
        <v>172</v>
      </c>
      <c r="D78" s="238"/>
      <c r="E78" s="238"/>
      <c r="F78" s="65">
        <f t="shared" si="11"/>
        <v>0</v>
      </c>
      <c r="G78" s="235"/>
      <c r="H78" s="254"/>
    </row>
    <row r="79" spans="1:8">
      <c r="A79" s="797"/>
      <c r="B79" s="800"/>
      <c r="C79" s="244" t="s">
        <v>122</v>
      </c>
      <c r="D79" s="44"/>
      <c r="E79" s="44"/>
      <c r="F79" s="65">
        <f t="shared" si="11"/>
        <v>0</v>
      </c>
      <c r="G79" s="235"/>
      <c r="H79" s="82"/>
    </row>
    <row r="80" spans="1:8">
      <c r="A80" s="797"/>
      <c r="B80" s="800"/>
      <c r="C80" s="244" t="s">
        <v>173</v>
      </c>
      <c r="D80" s="44"/>
      <c r="E80" s="44"/>
      <c r="F80" s="65">
        <f t="shared" si="11"/>
        <v>0</v>
      </c>
      <c r="G80" s="235"/>
      <c r="H80" s="82"/>
    </row>
    <row r="81" spans="1:8">
      <c r="A81" s="797"/>
      <c r="B81" s="859"/>
      <c r="C81" s="243" t="s">
        <v>234</v>
      </c>
      <c r="D81" s="65">
        <f>SUM(D76:D80)</f>
        <v>0</v>
      </c>
      <c r="E81" s="65">
        <f t="shared" ref="E81" si="16">SUM(E76:E80)</f>
        <v>0</v>
      </c>
      <c r="F81" s="65">
        <f t="shared" si="11"/>
        <v>0</v>
      </c>
      <c r="G81" s="235"/>
      <c r="H81" s="82"/>
    </row>
    <row r="82" spans="1:8" ht="33">
      <c r="A82" s="797"/>
      <c r="B82" s="869" t="s">
        <v>174</v>
      </c>
      <c r="C82" s="562" t="s">
        <v>149</v>
      </c>
      <c r="D82" s="44"/>
      <c r="E82" s="44"/>
      <c r="F82" s="65">
        <f t="shared" si="11"/>
        <v>0</v>
      </c>
      <c r="G82" s="235"/>
      <c r="H82" s="82"/>
    </row>
    <row r="83" spans="1:8" ht="33">
      <c r="A83" s="797"/>
      <c r="B83" s="803"/>
      <c r="C83" s="562" t="s">
        <v>169</v>
      </c>
      <c r="D83" s="44"/>
      <c r="E83" s="44"/>
      <c r="F83" s="65">
        <f t="shared" si="11"/>
        <v>0</v>
      </c>
      <c r="G83" s="235"/>
      <c r="H83" s="82"/>
    </row>
    <row r="84" spans="1:8" ht="33">
      <c r="A84" s="797"/>
      <c r="B84" s="803"/>
      <c r="C84" s="562" t="s">
        <v>170</v>
      </c>
      <c r="D84" s="44"/>
      <c r="E84" s="44"/>
      <c r="F84" s="65">
        <f t="shared" ref="F84:F112" si="17">E84-D84</f>
        <v>0</v>
      </c>
      <c r="G84" s="235"/>
      <c r="H84" s="82"/>
    </row>
    <row r="85" spans="1:8" ht="33">
      <c r="A85" s="797"/>
      <c r="B85" s="803"/>
      <c r="C85" s="562" t="s">
        <v>128</v>
      </c>
      <c r="D85" s="44"/>
      <c r="E85" s="44"/>
      <c r="F85" s="65">
        <f t="shared" si="17"/>
        <v>0</v>
      </c>
      <c r="G85" s="235"/>
      <c r="H85" s="82"/>
    </row>
    <row r="86" spans="1:8" ht="49.5">
      <c r="A86" s="797"/>
      <c r="B86" s="803"/>
      <c r="C86" s="562" t="s">
        <v>125</v>
      </c>
      <c r="D86" s="44"/>
      <c r="E86" s="44"/>
      <c r="F86" s="65">
        <f t="shared" si="17"/>
        <v>0</v>
      </c>
      <c r="G86" s="235" t="e">
        <f>F86/D86*100</f>
        <v>#DIV/0!</v>
      </c>
      <c r="H86" s="82"/>
    </row>
    <row r="87" spans="1:8" ht="49.5">
      <c r="A87" s="797"/>
      <c r="B87" s="803"/>
      <c r="C87" s="562" t="s">
        <v>129</v>
      </c>
      <c r="D87" s="44"/>
      <c r="E87" s="44"/>
      <c r="F87" s="65">
        <f t="shared" si="17"/>
        <v>0</v>
      </c>
      <c r="G87" s="235"/>
      <c r="H87" s="82"/>
    </row>
    <row r="88" spans="1:8" ht="49.5">
      <c r="A88" s="797"/>
      <c r="B88" s="803"/>
      <c r="C88" s="562" t="s">
        <v>126</v>
      </c>
      <c r="D88" s="44"/>
      <c r="E88" s="44"/>
      <c r="F88" s="65">
        <f t="shared" si="17"/>
        <v>0</v>
      </c>
      <c r="G88" s="235"/>
      <c r="H88" s="82"/>
    </row>
    <row r="89" spans="1:8" ht="49.5">
      <c r="A89" s="797"/>
      <c r="B89" s="803"/>
      <c r="C89" s="562" t="s">
        <v>127</v>
      </c>
      <c r="D89" s="44"/>
      <c r="E89" s="44"/>
      <c r="F89" s="65">
        <f t="shared" si="17"/>
        <v>0</v>
      </c>
      <c r="G89" s="235"/>
      <c r="H89" s="82"/>
    </row>
    <row r="90" spans="1:8" ht="33">
      <c r="A90" s="797"/>
      <c r="B90" s="803"/>
      <c r="C90" s="562" t="s">
        <v>124</v>
      </c>
      <c r="D90" s="44"/>
      <c r="E90" s="44"/>
      <c r="F90" s="65">
        <f t="shared" si="17"/>
        <v>0</v>
      </c>
      <c r="G90" s="235"/>
      <c r="H90" s="82"/>
    </row>
    <row r="91" spans="1:8" ht="33">
      <c r="A91" s="797"/>
      <c r="B91" s="803"/>
      <c r="C91" s="562" t="s">
        <v>123</v>
      </c>
      <c r="D91" s="44"/>
      <c r="E91" s="44"/>
      <c r="F91" s="65">
        <f t="shared" si="17"/>
        <v>0</v>
      </c>
      <c r="G91" s="235"/>
      <c r="H91" s="82"/>
    </row>
    <row r="92" spans="1:8" ht="33">
      <c r="A92" s="797"/>
      <c r="B92" s="803"/>
      <c r="C92" s="562" t="s">
        <v>171</v>
      </c>
      <c r="D92" s="44"/>
      <c r="E92" s="44"/>
      <c r="F92" s="65">
        <f t="shared" si="17"/>
        <v>0</v>
      </c>
      <c r="G92" s="235"/>
      <c r="H92" s="82"/>
    </row>
    <row r="93" spans="1:8" ht="33">
      <c r="A93" s="797"/>
      <c r="B93" s="803"/>
      <c r="C93" s="562" t="s">
        <v>188</v>
      </c>
      <c r="D93" s="44"/>
      <c r="E93" s="44"/>
      <c r="F93" s="65">
        <f t="shared" si="17"/>
        <v>0</v>
      </c>
      <c r="G93" s="235"/>
      <c r="H93" s="82"/>
    </row>
    <row r="94" spans="1:8" ht="33">
      <c r="A94" s="797"/>
      <c r="B94" s="803"/>
      <c r="C94" s="562" t="s">
        <v>189</v>
      </c>
      <c r="D94" s="44"/>
      <c r="E94" s="44"/>
      <c r="F94" s="65">
        <f t="shared" si="17"/>
        <v>0</v>
      </c>
      <c r="G94" s="235"/>
      <c r="H94" s="82"/>
    </row>
    <row r="95" spans="1:8" ht="49.5">
      <c r="A95" s="797"/>
      <c r="B95" s="803"/>
      <c r="C95" s="562" t="s">
        <v>190</v>
      </c>
      <c r="D95" s="44"/>
      <c r="E95" s="44"/>
      <c r="F95" s="65">
        <f t="shared" si="17"/>
        <v>0</v>
      </c>
      <c r="G95" s="235"/>
      <c r="H95" s="82"/>
    </row>
    <row r="96" spans="1:8" ht="33">
      <c r="A96" s="797"/>
      <c r="B96" s="803"/>
      <c r="C96" s="562" t="s">
        <v>191</v>
      </c>
      <c r="D96" s="44"/>
      <c r="E96" s="44"/>
      <c r="F96" s="65">
        <f t="shared" si="17"/>
        <v>0</v>
      </c>
      <c r="G96" s="235"/>
      <c r="H96" s="82"/>
    </row>
    <row r="97" spans="1:8" ht="33">
      <c r="A97" s="797"/>
      <c r="B97" s="803"/>
      <c r="C97" s="562" t="s">
        <v>192</v>
      </c>
      <c r="D97" s="44"/>
      <c r="E97" s="44"/>
      <c r="F97" s="65">
        <f t="shared" si="17"/>
        <v>0</v>
      </c>
      <c r="G97" s="235"/>
      <c r="H97" s="82"/>
    </row>
    <row r="98" spans="1:8" ht="33">
      <c r="A98" s="797"/>
      <c r="B98" s="803"/>
      <c r="C98" s="562" t="s">
        <v>193</v>
      </c>
      <c r="D98" s="44"/>
      <c r="E98" s="44"/>
      <c r="F98" s="65">
        <f t="shared" si="17"/>
        <v>0</v>
      </c>
      <c r="G98" s="235"/>
      <c r="H98" s="82"/>
    </row>
    <row r="99" spans="1:8" ht="33">
      <c r="A99" s="797"/>
      <c r="B99" s="803"/>
      <c r="C99" s="562" t="s">
        <v>194</v>
      </c>
      <c r="D99" s="44"/>
      <c r="E99" s="44"/>
      <c r="F99" s="65">
        <f t="shared" si="17"/>
        <v>0</v>
      </c>
      <c r="G99" s="235"/>
      <c r="H99" s="82"/>
    </row>
    <row r="100" spans="1:8" ht="33">
      <c r="A100" s="797"/>
      <c r="B100" s="803"/>
      <c r="C100" s="562" t="s">
        <v>183</v>
      </c>
      <c r="D100" s="44"/>
      <c r="E100" s="44"/>
      <c r="F100" s="65">
        <f t="shared" si="17"/>
        <v>0</v>
      </c>
      <c r="G100" s="235"/>
      <c r="H100" s="82"/>
    </row>
    <row r="101" spans="1:8" ht="49.5">
      <c r="A101" s="797"/>
      <c r="B101" s="803"/>
      <c r="C101" s="562" t="s">
        <v>184</v>
      </c>
      <c r="D101" s="44"/>
      <c r="E101" s="44"/>
      <c r="F101" s="65">
        <f t="shared" si="17"/>
        <v>0</v>
      </c>
      <c r="G101" s="235"/>
      <c r="H101" s="82"/>
    </row>
    <row r="102" spans="1:8" ht="33">
      <c r="A102" s="797"/>
      <c r="B102" s="803"/>
      <c r="C102" s="562" t="s">
        <v>185</v>
      </c>
      <c r="D102" s="44"/>
      <c r="E102" s="717"/>
      <c r="F102" s="65">
        <f t="shared" si="17"/>
        <v>0</v>
      </c>
      <c r="G102" s="235"/>
      <c r="H102" s="82"/>
    </row>
    <row r="103" spans="1:8" ht="33">
      <c r="A103" s="797"/>
      <c r="B103" s="803"/>
      <c r="C103" s="562" t="s">
        <v>186</v>
      </c>
      <c r="D103" s="44"/>
      <c r="E103" s="717"/>
      <c r="F103" s="65">
        <f t="shared" si="17"/>
        <v>0</v>
      </c>
      <c r="G103" s="235"/>
      <c r="H103" s="82"/>
    </row>
    <row r="104" spans="1:8">
      <c r="A104" s="797"/>
      <c r="B104" s="804"/>
      <c r="C104" s="435" t="s">
        <v>235</v>
      </c>
      <c r="D104" s="469">
        <f>SUM(D82:D103)</f>
        <v>0</v>
      </c>
      <c r="E104" s="726">
        <f>SUM(E82:E103)</f>
        <v>0</v>
      </c>
      <c r="F104" s="469">
        <f t="shared" si="17"/>
        <v>0</v>
      </c>
      <c r="G104" s="579" t="e">
        <f>F104/D104*100</f>
        <v>#DIV/0!</v>
      </c>
      <c r="H104" s="80"/>
    </row>
    <row r="105" spans="1:8">
      <c r="A105" s="798"/>
      <c r="B105" s="870" t="s">
        <v>13</v>
      </c>
      <c r="C105" s="870"/>
      <c r="D105" s="566">
        <f>SUM(D81,D104)</f>
        <v>0</v>
      </c>
      <c r="E105" s="727">
        <f>SUM(E81,E104)</f>
        <v>0</v>
      </c>
      <c r="F105" s="470">
        <f t="shared" si="17"/>
        <v>0</v>
      </c>
      <c r="G105" s="584" t="e">
        <f>F105/D105*100</f>
        <v>#DIV/0!</v>
      </c>
      <c r="H105" s="522"/>
    </row>
    <row r="106" spans="1:8">
      <c r="A106" s="797" t="s">
        <v>202</v>
      </c>
      <c r="B106" s="221" t="s">
        <v>202</v>
      </c>
      <c r="C106" s="236" t="s">
        <v>8</v>
      </c>
      <c r="D106" s="728"/>
      <c r="E106" s="76"/>
      <c r="F106" s="36">
        <f t="shared" si="17"/>
        <v>0</v>
      </c>
      <c r="G106" s="182"/>
      <c r="H106" s="37"/>
    </row>
    <row r="107" spans="1:8">
      <c r="A107" s="798"/>
      <c r="B107" s="829" t="s">
        <v>13</v>
      </c>
      <c r="C107" s="830"/>
      <c r="D107" s="72">
        <f>D106</f>
        <v>0</v>
      </c>
      <c r="E107" s="723">
        <f t="shared" ref="E107" si="18">E106</f>
        <v>0</v>
      </c>
      <c r="F107" s="173">
        <f t="shared" si="17"/>
        <v>0</v>
      </c>
      <c r="G107" s="181"/>
      <c r="H107" s="42"/>
    </row>
    <row r="108" spans="1:8" ht="33">
      <c r="A108" s="793" t="s">
        <v>198</v>
      </c>
      <c r="B108" s="794" t="s">
        <v>175</v>
      </c>
      <c r="C108" s="166" t="s">
        <v>60</v>
      </c>
      <c r="D108" s="729"/>
      <c r="E108" s="231"/>
      <c r="F108" s="172">
        <f t="shared" si="17"/>
        <v>0</v>
      </c>
      <c r="G108" s="136"/>
      <c r="H108" s="39"/>
    </row>
    <row r="109" spans="1:8">
      <c r="A109" s="793"/>
      <c r="B109" s="795"/>
      <c r="C109" s="161" t="s">
        <v>38</v>
      </c>
      <c r="D109" s="715"/>
      <c r="E109" s="76"/>
      <c r="F109" s="36">
        <f t="shared" si="17"/>
        <v>0</v>
      </c>
      <c r="G109" s="136" t="e">
        <f>F109/D109*100</f>
        <v>#DIV/0!</v>
      </c>
      <c r="H109" s="37"/>
    </row>
    <row r="110" spans="1:8">
      <c r="A110" s="854"/>
      <c r="B110" s="855" t="s">
        <v>13</v>
      </c>
      <c r="C110" s="856"/>
      <c r="D110" s="716">
        <f>SUM(D108:D109)</f>
        <v>0</v>
      </c>
      <c r="E110" s="714">
        <f t="shared" ref="E110" si="19">SUM(E108:E109)</f>
        <v>0</v>
      </c>
      <c r="F110" s="536">
        <f t="shared" si="17"/>
        <v>0</v>
      </c>
      <c r="G110" s="582" t="e">
        <f>F110/D110*100</f>
        <v>#DIV/0!</v>
      </c>
      <c r="H110" s="42"/>
    </row>
    <row r="111" spans="1:8" ht="33">
      <c r="A111" s="167" t="s">
        <v>42</v>
      </c>
      <c r="B111" s="168" t="s">
        <v>42</v>
      </c>
      <c r="C111" s="237" t="s">
        <v>63</v>
      </c>
      <c r="D111" s="730"/>
      <c r="E111" s="232"/>
      <c r="F111" s="138">
        <f t="shared" si="17"/>
        <v>0</v>
      </c>
      <c r="G111" s="183" t="e">
        <f>F111/D111*100</f>
        <v>#DIV/0!</v>
      </c>
      <c r="H111" s="143"/>
    </row>
    <row r="112" spans="1:8">
      <c r="A112" s="832" t="s">
        <v>40</v>
      </c>
      <c r="B112" s="833"/>
      <c r="C112" s="834"/>
      <c r="D112" s="295">
        <f>SUM(D71,D75,D105,D107,D110,D111)</f>
        <v>0</v>
      </c>
      <c r="E112" s="295">
        <f>SUM(E71,E75,E105,E107,E110,E111)</f>
        <v>0</v>
      </c>
      <c r="F112" s="295">
        <f t="shared" si="17"/>
        <v>0</v>
      </c>
      <c r="G112" s="473" t="e">
        <f>F112/D112*100</f>
        <v>#DIV/0!</v>
      </c>
      <c r="H112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2"/>
  <sheetViews>
    <sheetView workbookViewId="0"/>
  </sheetViews>
  <sheetFormatPr defaultRowHeight="16.5"/>
  <sheetData>
    <row r="2" spans="1:8" ht="283.5">
      <c r="A2" s="862" t="s">
        <v>280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281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>
      <c r="A5" s="864" t="s">
        <v>118</v>
      </c>
      <c r="B5" s="864"/>
      <c r="C5" s="864"/>
      <c r="D5" s="864"/>
      <c r="E5" s="864"/>
      <c r="F5" s="864"/>
      <c r="G5" s="864"/>
      <c r="H5" s="864"/>
    </row>
    <row r="6" spans="1:8" ht="51.75">
      <c r="A6" s="805" t="s">
        <v>29</v>
      </c>
      <c r="B6" s="806"/>
      <c r="C6" s="806"/>
      <c r="D6" s="785" t="s">
        <v>274</v>
      </c>
      <c r="E6" s="785" t="s">
        <v>273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2" t="s">
        <v>150</v>
      </c>
      <c r="B8" s="803" t="s">
        <v>151</v>
      </c>
      <c r="C8" s="311" t="s">
        <v>135</v>
      </c>
      <c r="D8" s="250"/>
      <c r="E8" s="250"/>
      <c r="F8" s="257">
        <f t="shared" ref="F8:F40" si="0">E8-D8</f>
        <v>0</v>
      </c>
      <c r="G8" s="251"/>
      <c r="H8" s="289"/>
    </row>
    <row r="9" spans="1:8" ht="33">
      <c r="A9" s="822"/>
      <c r="B9" s="803"/>
      <c r="C9" s="312" t="s">
        <v>138</v>
      </c>
      <c r="D9" s="245"/>
      <c r="E9" s="245"/>
      <c r="F9" s="257">
        <f t="shared" si="0"/>
        <v>0</v>
      </c>
      <c r="G9" s="248"/>
      <c r="H9" s="290"/>
    </row>
    <row r="10" spans="1:8" ht="33">
      <c r="A10" s="822"/>
      <c r="B10" s="803"/>
      <c r="C10" s="312" t="s">
        <v>139</v>
      </c>
      <c r="D10" s="245"/>
      <c r="E10" s="245"/>
      <c r="F10" s="257">
        <f t="shared" si="0"/>
        <v>0</v>
      </c>
      <c r="G10" s="248"/>
      <c r="H10" s="290"/>
    </row>
    <row r="11" spans="1:8" ht="33">
      <c r="A11" s="822"/>
      <c r="B11" s="803"/>
      <c r="C11" s="312" t="s">
        <v>140</v>
      </c>
      <c r="D11" s="245"/>
      <c r="E11" s="245"/>
      <c r="F11" s="257">
        <f t="shared" si="0"/>
        <v>0</v>
      </c>
      <c r="G11" s="248"/>
      <c r="H11" s="290"/>
    </row>
    <row r="12" spans="1:8" ht="33">
      <c r="A12" s="822"/>
      <c r="B12" s="794"/>
      <c r="C12" s="312" t="s">
        <v>141</v>
      </c>
      <c r="D12" s="245"/>
      <c r="E12" s="245"/>
      <c r="F12" s="257">
        <f t="shared" si="0"/>
        <v>0</v>
      </c>
      <c r="G12" s="248"/>
      <c r="H12" s="290"/>
    </row>
    <row r="13" spans="1:8" ht="17.25">
      <c r="A13" s="823"/>
      <c r="B13" s="827" t="s">
        <v>13</v>
      </c>
      <c r="C13" s="827"/>
      <c r="D13" s="246">
        <f>SUM(D8:D12)</f>
        <v>0</v>
      </c>
      <c r="E13" s="246">
        <f t="shared" ref="E13" si="1">SUM(E8:E12)</f>
        <v>0</v>
      </c>
      <c r="F13" s="258">
        <f t="shared" si="0"/>
        <v>0</v>
      </c>
      <c r="G13" s="249"/>
      <c r="H13" s="291"/>
    </row>
    <row r="14" spans="1:8" ht="49.5">
      <c r="A14" s="840" t="s">
        <v>3</v>
      </c>
      <c r="B14" s="803" t="s">
        <v>3</v>
      </c>
      <c r="C14" s="311" t="s">
        <v>130</v>
      </c>
      <c r="D14" s="250"/>
      <c r="E14" s="250"/>
      <c r="F14" s="257">
        <f t="shared" si="0"/>
        <v>0</v>
      </c>
      <c r="G14" s="251"/>
      <c r="H14" s="292"/>
    </row>
    <row r="15" spans="1:8" ht="49.5">
      <c r="A15" s="840"/>
      <c r="B15" s="803"/>
      <c r="C15" s="312" t="s">
        <v>131</v>
      </c>
      <c r="D15" s="245"/>
      <c r="E15" s="245"/>
      <c r="F15" s="257">
        <f t="shared" si="0"/>
        <v>0</v>
      </c>
      <c r="G15" s="248"/>
      <c r="H15" s="293"/>
    </row>
    <row r="16" spans="1:8" ht="33">
      <c r="A16" s="840"/>
      <c r="B16" s="803"/>
      <c r="C16" s="312" t="s">
        <v>132</v>
      </c>
      <c r="D16" s="245"/>
      <c r="E16" s="245"/>
      <c r="F16" s="257">
        <f t="shared" si="0"/>
        <v>0</v>
      </c>
      <c r="G16" s="248"/>
      <c r="H16" s="293"/>
    </row>
    <row r="17" spans="1:8" ht="33">
      <c r="A17" s="840"/>
      <c r="B17" s="803"/>
      <c r="C17" s="312" t="s">
        <v>133</v>
      </c>
      <c r="D17" s="245"/>
      <c r="E17" s="245"/>
      <c r="F17" s="257">
        <f t="shared" si="0"/>
        <v>0</v>
      </c>
      <c r="G17" s="248"/>
      <c r="H17" s="293"/>
    </row>
    <row r="18" spans="1:8" ht="33">
      <c r="A18" s="840"/>
      <c r="B18" s="803"/>
      <c r="C18" s="311" t="s">
        <v>134</v>
      </c>
      <c r="D18" s="245"/>
      <c r="E18" s="245"/>
      <c r="F18" s="257">
        <f t="shared" si="0"/>
        <v>0</v>
      </c>
      <c r="G18" s="248"/>
      <c r="H18" s="290"/>
    </row>
    <row r="19" spans="1:8" ht="33">
      <c r="A19" s="840"/>
      <c r="B19" s="803"/>
      <c r="C19" s="161" t="s">
        <v>136</v>
      </c>
      <c r="D19" s="245"/>
      <c r="E19" s="245"/>
      <c r="F19" s="257">
        <f t="shared" si="0"/>
        <v>0</v>
      </c>
      <c r="G19" s="248"/>
      <c r="H19" s="290"/>
    </row>
    <row r="20" spans="1:8" ht="33">
      <c r="A20" s="840"/>
      <c r="B20" s="803"/>
      <c r="C20" s="161" t="s">
        <v>137</v>
      </c>
      <c r="D20" s="245"/>
      <c r="E20" s="245"/>
      <c r="F20" s="257">
        <f t="shared" si="0"/>
        <v>0</v>
      </c>
      <c r="G20" s="248"/>
      <c r="H20" s="290"/>
    </row>
    <row r="21" spans="1:8" ht="33">
      <c r="A21" s="840"/>
      <c r="B21" s="794"/>
      <c r="C21" s="161" t="s">
        <v>152</v>
      </c>
      <c r="D21" s="64"/>
      <c r="E21" s="35"/>
      <c r="F21" s="36">
        <f t="shared" si="0"/>
        <v>0</v>
      </c>
      <c r="G21" s="136"/>
      <c r="H21" s="37"/>
    </row>
    <row r="22" spans="1:8">
      <c r="A22" s="853"/>
      <c r="B22" s="841" t="s">
        <v>13</v>
      </c>
      <c r="C22" s="842"/>
      <c r="D22" s="40">
        <f>SUM(D14:D21)</f>
        <v>0</v>
      </c>
      <c r="E22" s="40">
        <f t="shared" ref="E22" si="2">SUM(E14:E21)</f>
        <v>0</v>
      </c>
      <c r="F22" s="138">
        <f t="shared" si="0"/>
        <v>0</v>
      </c>
      <c r="G22" s="139"/>
      <c r="H22" s="41"/>
    </row>
    <row r="23" spans="1:8" ht="33">
      <c r="A23" s="824" t="s">
        <v>146</v>
      </c>
      <c r="B23" s="802" t="s">
        <v>146</v>
      </c>
      <c r="C23" s="162" t="s">
        <v>104</v>
      </c>
      <c r="D23" s="69"/>
      <c r="E23" s="70"/>
      <c r="F23" s="175">
        <f t="shared" si="0"/>
        <v>0</v>
      </c>
      <c r="G23" s="178"/>
      <c r="H23" s="78"/>
    </row>
    <row r="24" spans="1:8" ht="33">
      <c r="A24" s="825"/>
      <c r="B24" s="803"/>
      <c r="C24" s="312" t="s">
        <v>58</v>
      </c>
      <c r="D24" s="44"/>
      <c r="E24" s="65"/>
      <c r="F24" s="176">
        <f t="shared" si="0"/>
        <v>0</v>
      </c>
      <c r="G24" s="179" t="e">
        <f>F24/D24*100%</f>
        <v>#DIV/0!</v>
      </c>
      <c r="H24" s="464"/>
    </row>
    <row r="25" spans="1:8" ht="33">
      <c r="A25" s="825"/>
      <c r="B25" s="803"/>
      <c r="C25" s="312" t="s">
        <v>30</v>
      </c>
      <c r="D25" s="44"/>
      <c r="E25" s="65"/>
      <c r="F25" s="176">
        <f t="shared" si="0"/>
        <v>0</v>
      </c>
      <c r="G25" s="179" t="e">
        <f>F25/D25*100%</f>
        <v>#DIV/0!</v>
      </c>
      <c r="H25" s="79"/>
    </row>
    <row r="26" spans="1:8" ht="33">
      <c r="A26" s="825"/>
      <c r="B26" s="794"/>
      <c r="C26" s="312" t="s">
        <v>59</v>
      </c>
      <c r="D26" s="44"/>
      <c r="E26" s="65"/>
      <c r="F26" s="176">
        <f t="shared" si="0"/>
        <v>0</v>
      </c>
      <c r="G26" s="179"/>
      <c r="H26" s="79"/>
    </row>
    <row r="27" spans="1:8">
      <c r="A27" s="826"/>
      <c r="B27" s="819" t="s">
        <v>13</v>
      </c>
      <c r="C27" s="835"/>
      <c r="D27" s="469">
        <f>SUM(D23:D26)</f>
        <v>0</v>
      </c>
      <c r="E27" s="469">
        <f t="shared" ref="E27" si="3">SUM(E23:E26)</f>
        <v>0</v>
      </c>
      <c r="F27" s="565">
        <f t="shared" si="0"/>
        <v>0</v>
      </c>
      <c r="G27" s="586" t="e">
        <f>F27/D27*100%</f>
        <v>#DIV/0!</v>
      </c>
      <c r="H27" s="80"/>
    </row>
    <row r="28" spans="1:8" ht="33">
      <c r="A28" s="814" t="s">
        <v>147</v>
      </c>
      <c r="B28" s="794" t="s">
        <v>147</v>
      </c>
      <c r="C28" s="166" t="s">
        <v>6</v>
      </c>
      <c r="D28" s="68"/>
      <c r="E28" s="68"/>
      <c r="F28" s="36">
        <f t="shared" si="0"/>
        <v>0</v>
      </c>
      <c r="G28" s="136" t="e">
        <f>F28/D28*100%</f>
        <v>#DIV/0!</v>
      </c>
      <c r="H28" s="81"/>
    </row>
    <row r="29" spans="1:8" ht="33">
      <c r="A29" s="815"/>
      <c r="B29" s="795"/>
      <c r="C29" s="166" t="s">
        <v>7</v>
      </c>
      <c r="D29" s="64"/>
      <c r="E29" s="36"/>
      <c r="F29" s="36">
        <f t="shared" si="0"/>
        <v>0</v>
      </c>
      <c r="G29" s="136" t="e">
        <f>F29/D29*100%</f>
        <v>#DIV/0!</v>
      </c>
      <c r="H29" s="572"/>
    </row>
    <row r="30" spans="1:8">
      <c r="A30" s="816"/>
      <c r="B30" s="827" t="s">
        <v>13</v>
      </c>
      <c r="C30" s="827"/>
      <c r="D30" s="489">
        <f>SUM(D28:D29)</f>
        <v>0</v>
      </c>
      <c r="E30" s="542">
        <f t="shared" ref="E30" si="4">SUM(E28:E29)</f>
        <v>0</v>
      </c>
      <c r="F30" s="542">
        <f t="shared" si="0"/>
        <v>0</v>
      </c>
      <c r="G30" s="521" t="e">
        <f>F30/D30*100%</f>
        <v>#DIV/0!</v>
      </c>
      <c r="H30" s="42"/>
    </row>
    <row r="31" spans="1:8" ht="33">
      <c r="A31" s="821" t="s">
        <v>148</v>
      </c>
      <c r="B31" s="802" t="s">
        <v>148</v>
      </c>
      <c r="C31" s="162" t="s">
        <v>142</v>
      </c>
      <c r="D31" s="70"/>
      <c r="E31" s="68"/>
      <c r="F31" s="68">
        <f t="shared" si="0"/>
        <v>0</v>
      </c>
      <c r="G31" s="239"/>
      <c r="H31" s="78"/>
    </row>
    <row r="32" spans="1:8" ht="33">
      <c r="A32" s="822"/>
      <c r="B32" s="794"/>
      <c r="C32" s="312" t="s">
        <v>143</v>
      </c>
      <c r="D32" s="65"/>
      <c r="E32" s="65"/>
      <c r="F32" s="65">
        <f t="shared" si="0"/>
        <v>0</v>
      </c>
      <c r="G32" s="235"/>
      <c r="H32" s="82"/>
    </row>
    <row r="33" spans="1:8">
      <c r="A33" s="823"/>
      <c r="B33" s="313"/>
      <c r="C33" s="313" t="s">
        <v>13</v>
      </c>
      <c r="D33" s="72">
        <f>SUM(D31:D32)</f>
        <v>0</v>
      </c>
      <c r="E33" s="72">
        <f t="shared" ref="E33" si="5">SUM(E31:E32)</f>
        <v>0</v>
      </c>
      <c r="F33" s="40">
        <f t="shared" si="0"/>
        <v>0</v>
      </c>
      <c r="G33" s="247"/>
      <c r="H33" s="80"/>
    </row>
    <row r="34" spans="1:8" ht="33">
      <c r="A34" s="318"/>
      <c r="B34" s="803" t="s">
        <v>4</v>
      </c>
      <c r="C34" s="311" t="s">
        <v>164</v>
      </c>
      <c r="D34" s="68"/>
      <c r="E34" s="68"/>
      <c r="F34" s="411">
        <f t="shared" si="0"/>
        <v>0</v>
      </c>
      <c r="G34" s="577"/>
      <c r="H34" s="254"/>
    </row>
    <row r="35" spans="1:8" ht="49.5">
      <c r="A35" s="797" t="s">
        <v>4</v>
      </c>
      <c r="B35" s="794"/>
      <c r="C35" s="161" t="s">
        <v>165</v>
      </c>
      <c r="D35" s="65"/>
      <c r="E35" s="44"/>
      <c r="F35" s="68">
        <f t="shared" si="0"/>
        <v>0</v>
      </c>
      <c r="G35" s="239"/>
      <c r="H35" s="82"/>
    </row>
    <row r="36" spans="1:8">
      <c r="A36" s="798"/>
      <c r="B36" s="837" t="s">
        <v>13</v>
      </c>
      <c r="C36" s="838"/>
      <c r="D36" s="255">
        <f>SUM(D34:D35)</f>
        <v>0</v>
      </c>
      <c r="E36" s="255">
        <f t="shared" ref="E36" si="6">SUM(E34:E35)</f>
        <v>0</v>
      </c>
      <c r="F36" s="173">
        <f t="shared" si="0"/>
        <v>0</v>
      </c>
      <c r="G36" s="181"/>
      <c r="H36" s="42"/>
    </row>
    <row r="37" spans="1:8" ht="33">
      <c r="A37" s="796" t="s">
        <v>153</v>
      </c>
      <c r="B37" s="802" t="s">
        <v>153</v>
      </c>
      <c r="C37" s="164" t="s">
        <v>9</v>
      </c>
      <c r="D37" s="67"/>
      <c r="E37" s="43"/>
      <c r="F37" s="36">
        <f t="shared" si="0"/>
        <v>0</v>
      </c>
      <c r="G37" s="136"/>
      <c r="H37" s="73"/>
    </row>
    <row r="38" spans="1:8" ht="49.5">
      <c r="A38" s="797"/>
      <c r="B38" s="794"/>
      <c r="C38" s="562" t="s">
        <v>156</v>
      </c>
      <c r="D38" s="74"/>
      <c r="E38" s="138"/>
      <c r="F38" s="36">
        <f t="shared" si="0"/>
        <v>0</v>
      </c>
      <c r="G38" s="139" t="e">
        <f>F38/D38*100%</f>
        <v>#DIV/0!</v>
      </c>
      <c r="H38" s="253"/>
    </row>
    <row r="39" spans="1:8">
      <c r="A39" s="798"/>
      <c r="B39" s="829" t="s">
        <v>13</v>
      </c>
      <c r="C39" s="830"/>
      <c r="D39" s="469">
        <f>SUM(D37:D38)</f>
        <v>0</v>
      </c>
      <c r="E39" s="469">
        <f t="shared" ref="E39" si="7">SUM(E37:E38)</f>
        <v>0</v>
      </c>
      <c r="F39" s="470">
        <f t="shared" si="0"/>
        <v>0</v>
      </c>
      <c r="G39" s="579" t="e">
        <f>F39/D39*100%</f>
        <v>#DIV/0!</v>
      </c>
      <c r="H39" s="294"/>
    </row>
    <row r="40" spans="1:8" ht="33">
      <c r="A40" s="849" t="s">
        <v>154</v>
      </c>
      <c r="B40" s="812" t="s">
        <v>154</v>
      </c>
      <c r="C40" s="555" t="s">
        <v>252</v>
      </c>
      <c r="D40" s="70"/>
      <c r="E40" s="69"/>
      <c r="F40" s="170">
        <f t="shared" si="0"/>
        <v>0</v>
      </c>
      <c r="G40" s="416"/>
      <c r="H40" s="78"/>
    </row>
    <row r="41" spans="1:8" ht="33">
      <c r="A41" s="867"/>
      <c r="B41" s="794"/>
      <c r="C41" s="556" t="s">
        <v>155</v>
      </c>
      <c r="D41" s="65"/>
      <c r="E41" s="44"/>
      <c r="F41" s="36"/>
      <c r="G41" s="239" t="e">
        <f>F41/D41*100</f>
        <v>#DIV/0!</v>
      </c>
      <c r="H41" s="254"/>
    </row>
    <row r="42" spans="1:8" ht="33">
      <c r="A42" s="850"/>
      <c r="B42" s="795"/>
      <c r="C42" s="557" t="s">
        <v>157</v>
      </c>
      <c r="D42" s="65"/>
      <c r="E42" s="44"/>
      <c r="F42" s="36">
        <f t="shared" ref="F42:F48" si="8">E42-D42</f>
        <v>0</v>
      </c>
      <c r="G42" s="239"/>
      <c r="H42" s="82"/>
    </row>
    <row r="43" spans="1:8" ht="33">
      <c r="A43" s="850"/>
      <c r="B43" s="795"/>
      <c r="C43" s="557" t="s">
        <v>10</v>
      </c>
      <c r="D43" s="65"/>
      <c r="E43" s="44"/>
      <c r="F43" s="35">
        <f t="shared" si="8"/>
        <v>0</v>
      </c>
      <c r="G43" s="239" t="e">
        <f>F43/D43*100%</f>
        <v>#DIV/0!</v>
      </c>
      <c r="H43" s="82"/>
    </row>
    <row r="44" spans="1:8">
      <c r="A44" s="851"/>
      <c r="B44" s="827" t="s">
        <v>13</v>
      </c>
      <c r="C44" s="827"/>
      <c r="D44" s="469">
        <f>SUM(D40:D43)</f>
        <v>0</v>
      </c>
      <c r="E44" s="469">
        <f t="shared" ref="E44" si="9">SUM(E40:E43)</f>
        <v>0</v>
      </c>
      <c r="F44" s="546">
        <f t="shared" si="8"/>
        <v>0</v>
      </c>
      <c r="G44" s="579" t="e">
        <f>F44/D44*100</f>
        <v>#DIV/0!</v>
      </c>
      <c r="H44" s="80"/>
    </row>
    <row r="45" spans="1:8" ht="66">
      <c r="A45" s="814" t="s">
        <v>158</v>
      </c>
      <c r="B45" s="794" t="s">
        <v>159</v>
      </c>
      <c r="C45" s="556" t="s">
        <v>160</v>
      </c>
      <c r="D45" s="68"/>
      <c r="E45" s="238"/>
      <c r="F45" s="36">
        <f t="shared" si="8"/>
        <v>0</v>
      </c>
      <c r="G45" s="239"/>
      <c r="H45" s="254"/>
    </row>
    <row r="46" spans="1:8" ht="49.5">
      <c r="A46" s="815"/>
      <c r="B46" s="795"/>
      <c r="C46" s="312" t="s">
        <v>161</v>
      </c>
      <c r="D46" s="65"/>
      <c r="E46" s="44"/>
      <c r="F46" s="36">
        <f t="shared" si="8"/>
        <v>0</v>
      </c>
      <c r="G46" s="235"/>
      <c r="H46" s="82"/>
    </row>
    <row r="47" spans="1:8">
      <c r="A47" s="852"/>
      <c r="B47" s="831" t="s">
        <v>13</v>
      </c>
      <c r="C47" s="831"/>
      <c r="D47" s="137">
        <f>SUM(D45:D46)</f>
        <v>0</v>
      </c>
      <c r="E47" s="137">
        <f t="shared" ref="E47" si="10">SUM(E45:E46)</f>
        <v>0</v>
      </c>
      <c r="F47" s="138">
        <f t="shared" si="8"/>
        <v>0</v>
      </c>
      <c r="G47" s="139"/>
      <c r="H47" s="140"/>
    </row>
    <row r="48" spans="1:8">
      <c r="A48" s="832" t="s">
        <v>40</v>
      </c>
      <c r="B48" s="833"/>
      <c r="C48" s="834"/>
      <c r="D48" s="295">
        <f>SUM(D22,D27,D30,D36,D39,D44,D47)</f>
        <v>0</v>
      </c>
      <c r="E48" s="295">
        <f t="shared" ref="E48" si="11">SUM(E22,E27,E30,E36,E39,E44,E47)</f>
        <v>0</v>
      </c>
      <c r="F48" s="295">
        <f t="shared" si="8"/>
        <v>0</v>
      </c>
      <c r="G48" s="473" t="e">
        <f>F48/D48*100%</f>
        <v>#DIV/0!</v>
      </c>
      <c r="H48" s="77"/>
    </row>
    <row r="49" spans="1:8">
      <c r="A49" s="860" t="s">
        <v>61</v>
      </c>
      <c r="B49" s="828"/>
      <c r="C49" s="828"/>
      <c r="D49" s="828"/>
      <c r="E49" s="828"/>
      <c r="F49" s="828"/>
      <c r="G49" s="828"/>
      <c r="H49" s="861"/>
    </row>
    <row r="50" spans="1:8" ht="51.75">
      <c r="A50" s="805" t="s">
        <v>29</v>
      </c>
      <c r="B50" s="806"/>
      <c r="C50" s="806"/>
      <c r="D50" s="785" t="s">
        <v>282</v>
      </c>
      <c r="E50" s="785" t="s">
        <v>271</v>
      </c>
      <c r="F50" s="785" t="s">
        <v>56</v>
      </c>
      <c r="G50" s="787" t="s">
        <v>46</v>
      </c>
      <c r="H50" s="789" t="s">
        <v>57</v>
      </c>
    </row>
    <row r="51" spans="1:8" ht="17.25">
      <c r="A51" s="83" t="s">
        <v>0</v>
      </c>
      <c r="B51" s="141" t="s">
        <v>1</v>
      </c>
      <c r="C51" s="141" t="s">
        <v>2</v>
      </c>
      <c r="D51" s="786"/>
      <c r="E51" s="786"/>
      <c r="F51" s="786"/>
      <c r="G51" s="788"/>
      <c r="H51" s="790"/>
    </row>
    <row r="52" spans="1:8">
      <c r="A52" s="314" t="s">
        <v>166</v>
      </c>
      <c r="B52" s="812" t="s">
        <v>167</v>
      </c>
      <c r="C52" s="486" t="s">
        <v>17</v>
      </c>
      <c r="D52" s="43"/>
      <c r="E52" s="43"/>
      <c r="F52" s="170">
        <f t="shared" ref="F52:F83" si="12">E52-D52</f>
        <v>0</v>
      </c>
      <c r="G52" s="414" t="e">
        <f>F52/D52*100%</f>
        <v>#DIV/0!</v>
      </c>
      <c r="H52" s="587"/>
    </row>
    <row r="53" spans="1:8">
      <c r="A53" s="320"/>
      <c r="B53" s="795"/>
      <c r="C53" s="165" t="s">
        <v>32</v>
      </c>
      <c r="D53" s="35"/>
      <c r="E53" s="35"/>
      <c r="F53" s="36">
        <f t="shared" si="12"/>
        <v>0</v>
      </c>
      <c r="G53" s="136" t="e">
        <f>F53/D53*100%</f>
        <v>#DIV/0!</v>
      </c>
      <c r="H53" s="572"/>
    </row>
    <row r="54" spans="1:8">
      <c r="A54" s="320"/>
      <c r="B54" s="795"/>
      <c r="C54" s="165" t="s">
        <v>162</v>
      </c>
      <c r="D54" s="36"/>
      <c r="E54" s="35"/>
      <c r="F54" s="36">
        <f t="shared" si="12"/>
        <v>0</v>
      </c>
      <c r="G54" s="136"/>
      <c r="H54" s="572"/>
    </row>
    <row r="55" spans="1:8" ht="49.5">
      <c r="A55" s="320"/>
      <c r="B55" s="795"/>
      <c r="C55" s="165" t="s">
        <v>80</v>
      </c>
      <c r="D55" s="35"/>
      <c r="E55" s="35"/>
      <c r="F55" s="36">
        <f t="shared" si="12"/>
        <v>0</v>
      </c>
      <c r="G55" s="136" t="e">
        <f>F55/D55*100%</f>
        <v>#DIV/0!</v>
      </c>
      <c r="H55" s="572"/>
    </row>
    <row r="56" spans="1:8" ht="33">
      <c r="A56" s="320"/>
      <c r="B56" s="795"/>
      <c r="C56" s="165" t="s">
        <v>33</v>
      </c>
      <c r="D56" s="736"/>
      <c r="E56" s="76"/>
      <c r="F56" s="36">
        <f t="shared" si="12"/>
        <v>0</v>
      </c>
      <c r="G56" s="136" t="e">
        <f>F56/D56*100%</f>
        <v>#DIV/0!</v>
      </c>
      <c r="H56" s="572"/>
    </row>
    <row r="57" spans="1:8" ht="33">
      <c r="A57" s="320"/>
      <c r="B57" s="795"/>
      <c r="C57" s="165" t="s">
        <v>18</v>
      </c>
      <c r="D57" s="720"/>
      <c r="E57" s="76"/>
      <c r="F57" s="36">
        <f t="shared" si="12"/>
        <v>0</v>
      </c>
      <c r="G57" s="136" t="e">
        <f>F57/D57*100%</f>
        <v>#DIV/0!</v>
      </c>
      <c r="H57" s="572"/>
    </row>
    <row r="58" spans="1:8">
      <c r="A58" s="320"/>
      <c r="B58" s="813"/>
      <c r="C58" s="488" t="s">
        <v>231</v>
      </c>
      <c r="D58" s="727">
        <f>SUM(D52:D57)</f>
        <v>0</v>
      </c>
      <c r="E58" s="489">
        <f t="shared" ref="E58" si="13">SUM(E52:E57)</f>
        <v>0</v>
      </c>
      <c r="F58" s="470">
        <f t="shared" si="12"/>
        <v>0</v>
      </c>
      <c r="G58" s="490" t="e">
        <f>F58/D58*100%</f>
        <v>#DIV/0!</v>
      </c>
      <c r="H58" s="41"/>
    </row>
    <row r="59" spans="1:8" ht="33">
      <c r="A59" s="320"/>
      <c r="B59" s="812" t="s">
        <v>86</v>
      </c>
      <c r="C59" s="164" t="s">
        <v>19</v>
      </c>
      <c r="D59" s="737"/>
      <c r="E59" s="491"/>
      <c r="F59" s="170">
        <f t="shared" si="12"/>
        <v>0</v>
      </c>
      <c r="G59" s="414"/>
      <c r="H59" s="493"/>
    </row>
    <row r="60" spans="1:8" ht="33">
      <c r="A60" s="320"/>
      <c r="B60" s="795"/>
      <c r="C60" s="236" t="s">
        <v>163</v>
      </c>
      <c r="D60" s="720"/>
      <c r="E60" s="76"/>
      <c r="F60" s="36">
        <f t="shared" si="12"/>
        <v>0</v>
      </c>
      <c r="G60" s="136"/>
      <c r="H60" s="37"/>
    </row>
    <row r="61" spans="1:8">
      <c r="A61" s="320"/>
      <c r="B61" s="795"/>
      <c r="C61" s="165" t="s">
        <v>20</v>
      </c>
      <c r="D61" s="720"/>
      <c r="E61" s="76"/>
      <c r="F61" s="36">
        <f t="shared" si="12"/>
        <v>0</v>
      </c>
      <c r="G61" s="136"/>
      <c r="H61" s="37"/>
    </row>
    <row r="62" spans="1:8">
      <c r="A62" s="320"/>
      <c r="B62" s="813"/>
      <c r="C62" s="488" t="s">
        <v>232</v>
      </c>
      <c r="D62" s="738">
        <f>SUM(D59:D61)</f>
        <v>0</v>
      </c>
      <c r="E62" s="66">
        <f t="shared" ref="E62" si="14">SUM(E59:E61)</f>
        <v>0</v>
      </c>
      <c r="F62" s="40">
        <f t="shared" si="12"/>
        <v>0</v>
      </c>
      <c r="G62" s="247"/>
      <c r="H62" s="41"/>
    </row>
    <row r="63" spans="1:8">
      <c r="A63" s="320"/>
      <c r="B63" s="812" t="s">
        <v>119</v>
      </c>
      <c r="C63" s="486" t="s">
        <v>21</v>
      </c>
      <c r="D63" s="719"/>
      <c r="E63" s="491"/>
      <c r="F63" s="170">
        <f t="shared" si="12"/>
        <v>0</v>
      </c>
      <c r="G63" s="414"/>
      <c r="H63" s="493"/>
    </row>
    <row r="64" spans="1:8" ht="33">
      <c r="A64" s="320"/>
      <c r="B64" s="795"/>
      <c r="C64" s="165" t="s">
        <v>34</v>
      </c>
      <c r="D64" s="720"/>
      <c r="E64" s="76"/>
      <c r="F64" s="36">
        <f t="shared" si="12"/>
        <v>0</v>
      </c>
      <c r="G64" s="136" t="e">
        <f>F64/D64*100%</f>
        <v>#DIV/0!</v>
      </c>
      <c r="H64" s="37"/>
    </row>
    <row r="65" spans="1:8">
      <c r="A65" s="320"/>
      <c r="B65" s="795"/>
      <c r="C65" s="165" t="s">
        <v>23</v>
      </c>
      <c r="D65" s="720"/>
      <c r="E65" s="76"/>
      <c r="F65" s="36">
        <f t="shared" si="12"/>
        <v>0</v>
      </c>
      <c r="G65" s="136" t="e">
        <f>F65/D65*100%</f>
        <v>#DIV/0!</v>
      </c>
      <c r="H65" s="37"/>
    </row>
    <row r="66" spans="1:8" ht="33">
      <c r="A66" s="320"/>
      <c r="B66" s="795"/>
      <c r="C66" s="165" t="s">
        <v>24</v>
      </c>
      <c r="D66" s="720"/>
      <c r="E66" s="76"/>
      <c r="F66" s="36">
        <f t="shared" si="12"/>
        <v>0</v>
      </c>
      <c r="G66" s="136" t="e">
        <f>F66/D66*100%</f>
        <v>#DIV/0!</v>
      </c>
      <c r="H66" s="37"/>
    </row>
    <row r="67" spans="1:8">
      <c r="A67" s="315"/>
      <c r="B67" s="795"/>
      <c r="C67" s="165" t="s">
        <v>35</v>
      </c>
      <c r="D67" s="721"/>
      <c r="E67" s="171"/>
      <c r="F67" s="138">
        <f t="shared" si="12"/>
        <v>0</v>
      </c>
      <c r="G67" s="139" t="e">
        <f>F67/D67*100%</f>
        <v>#DIV/0!</v>
      </c>
      <c r="H67" s="75"/>
    </row>
    <row r="68" spans="1:8">
      <c r="A68" s="315"/>
      <c r="B68" s="795"/>
      <c r="C68" s="562" t="s">
        <v>82</v>
      </c>
      <c r="D68" s="44"/>
      <c r="E68" s="717"/>
      <c r="F68" s="65">
        <f t="shared" si="12"/>
        <v>0</v>
      </c>
      <c r="G68" s="235" t="e">
        <f>F68/D68*100%</f>
        <v>#DIV/0!</v>
      </c>
      <c r="H68" s="82"/>
    </row>
    <row r="69" spans="1:8" ht="33">
      <c r="A69" s="315"/>
      <c r="B69" s="795"/>
      <c r="C69" s="562" t="s">
        <v>36</v>
      </c>
      <c r="D69" s="44"/>
      <c r="E69" s="717"/>
      <c r="F69" s="65">
        <f t="shared" si="12"/>
        <v>0</v>
      </c>
      <c r="G69" s="235"/>
      <c r="H69" s="82"/>
    </row>
    <row r="70" spans="1:8">
      <c r="A70" s="315"/>
      <c r="B70" s="813"/>
      <c r="C70" s="494" t="s">
        <v>233</v>
      </c>
      <c r="D70" s="566">
        <f>SUM(D63:D69)</f>
        <v>0</v>
      </c>
      <c r="E70" s="714">
        <f t="shared" ref="E70" si="15">SUM(E63:E69)</f>
        <v>0</v>
      </c>
      <c r="F70" s="470">
        <f t="shared" si="12"/>
        <v>0</v>
      </c>
      <c r="G70" s="490" t="e">
        <f>F70/D70*100%</f>
        <v>#DIV/0!</v>
      </c>
      <c r="H70" s="42"/>
    </row>
    <row r="71" spans="1:8">
      <c r="A71" s="316" t="s">
        <v>113</v>
      </c>
      <c r="B71" s="855" t="s">
        <v>13</v>
      </c>
      <c r="C71" s="856"/>
      <c r="D71" s="739">
        <f>SUM(D58,D62,D70)</f>
        <v>0</v>
      </c>
      <c r="E71" s="718">
        <f t="shared" ref="E71" si="16">SUM(E58,E62,E70)</f>
        <v>0</v>
      </c>
      <c r="F71" s="470">
        <f t="shared" si="12"/>
        <v>0</v>
      </c>
      <c r="G71" s="490" t="e">
        <f>F71/D71*100%</f>
        <v>#DIV/0!</v>
      </c>
      <c r="H71" s="41"/>
    </row>
    <row r="72" spans="1:8" ht="33">
      <c r="A72" s="814" t="s">
        <v>168</v>
      </c>
      <c r="B72" s="794" t="s">
        <v>41</v>
      </c>
      <c r="C72" s="166" t="s">
        <v>11</v>
      </c>
      <c r="D72" s="69"/>
      <c r="E72" s="570"/>
      <c r="F72" s="532">
        <f t="shared" si="12"/>
        <v>0</v>
      </c>
      <c r="G72" s="588" t="e">
        <f>F72/D72*100%</f>
        <v>#DIV/0!</v>
      </c>
      <c r="H72" s="37"/>
    </row>
    <row r="73" spans="1:8">
      <c r="A73" s="814"/>
      <c r="B73" s="794"/>
      <c r="C73" s="436" t="s">
        <v>244</v>
      </c>
      <c r="D73" s="241"/>
      <c r="E73" s="497"/>
      <c r="F73" s="36">
        <f t="shared" si="12"/>
        <v>0</v>
      </c>
      <c r="G73" s="182"/>
      <c r="H73" s="37"/>
    </row>
    <row r="74" spans="1:8" ht="33">
      <c r="A74" s="815"/>
      <c r="B74" s="795"/>
      <c r="C74" s="161" t="s">
        <v>37</v>
      </c>
      <c r="D74" s="44"/>
      <c r="E74" s="76"/>
      <c r="F74" s="36">
        <f t="shared" si="12"/>
        <v>0</v>
      </c>
      <c r="G74" s="182"/>
      <c r="H74" s="37"/>
    </row>
    <row r="75" spans="1:8">
      <c r="A75" s="816"/>
      <c r="B75" s="857" t="s">
        <v>13</v>
      </c>
      <c r="C75" s="858"/>
      <c r="D75" s="469">
        <f>SUM(D72:D74)</f>
        <v>0</v>
      </c>
      <c r="E75" s="731">
        <f t="shared" ref="E75" si="17">SUM(E72:E74)</f>
        <v>0</v>
      </c>
      <c r="F75" s="470">
        <f t="shared" si="12"/>
        <v>0</v>
      </c>
      <c r="G75" s="526" t="e">
        <f>F75/D75*100</f>
        <v>#DIV/0!</v>
      </c>
      <c r="H75" s="42"/>
    </row>
    <row r="76" spans="1:8">
      <c r="A76" s="796" t="s">
        <v>199</v>
      </c>
      <c r="B76" s="800" t="s">
        <v>119</v>
      </c>
      <c r="C76" s="344" t="s">
        <v>120</v>
      </c>
      <c r="D76" s="238"/>
      <c r="E76" s="732"/>
      <c r="F76" s="68">
        <f t="shared" si="12"/>
        <v>0</v>
      </c>
      <c r="G76" s="239"/>
      <c r="H76" s="254"/>
    </row>
    <row r="77" spans="1:8">
      <c r="A77" s="797"/>
      <c r="B77" s="800"/>
      <c r="C77" s="344" t="s">
        <v>121</v>
      </c>
      <c r="D77" s="238"/>
      <c r="E77" s="732"/>
      <c r="F77" s="65">
        <f t="shared" si="12"/>
        <v>0</v>
      </c>
      <c r="G77" s="235"/>
      <c r="H77" s="254"/>
    </row>
    <row r="78" spans="1:8">
      <c r="A78" s="797"/>
      <c r="B78" s="800"/>
      <c r="C78" s="344" t="s">
        <v>172</v>
      </c>
      <c r="D78" s="238"/>
      <c r="E78" s="732"/>
      <c r="F78" s="65">
        <f t="shared" si="12"/>
        <v>0</v>
      </c>
      <c r="G78" s="235"/>
      <c r="H78" s="254"/>
    </row>
    <row r="79" spans="1:8">
      <c r="A79" s="797"/>
      <c r="B79" s="800"/>
      <c r="C79" s="244" t="s">
        <v>122</v>
      </c>
      <c r="D79" s="44"/>
      <c r="E79" s="717"/>
      <c r="F79" s="65">
        <f t="shared" si="12"/>
        <v>0</v>
      </c>
      <c r="G79" s="235"/>
      <c r="H79" s="82"/>
    </row>
    <row r="80" spans="1:8">
      <c r="A80" s="797"/>
      <c r="B80" s="800"/>
      <c r="C80" s="244" t="s">
        <v>173</v>
      </c>
      <c r="D80" s="44"/>
      <c r="E80" s="717"/>
      <c r="F80" s="65">
        <f t="shared" si="12"/>
        <v>0</v>
      </c>
      <c r="G80" s="235"/>
      <c r="H80" s="82"/>
    </row>
    <row r="81" spans="1:8">
      <c r="A81" s="797"/>
      <c r="B81" s="859"/>
      <c r="C81" s="243" t="s">
        <v>234</v>
      </c>
      <c r="D81" s="65">
        <f>SUM(D76:D80)</f>
        <v>0</v>
      </c>
      <c r="E81" s="733">
        <f t="shared" ref="E81" si="18">SUM(E76:E80)</f>
        <v>0</v>
      </c>
      <c r="F81" s="65">
        <f t="shared" si="12"/>
        <v>0</v>
      </c>
      <c r="G81" s="235"/>
      <c r="H81" s="82"/>
    </row>
    <row r="82" spans="1:8" ht="33">
      <c r="A82" s="797"/>
      <c r="B82" s="869" t="s">
        <v>174</v>
      </c>
      <c r="C82" s="562" t="s">
        <v>149</v>
      </c>
      <c r="D82" s="44"/>
      <c r="E82" s="717"/>
      <c r="F82" s="65">
        <f t="shared" si="12"/>
        <v>0</v>
      </c>
      <c r="G82" s="235"/>
      <c r="H82" s="82"/>
    </row>
    <row r="83" spans="1:8" ht="33">
      <c r="A83" s="797"/>
      <c r="B83" s="803"/>
      <c r="C83" s="562" t="s">
        <v>169</v>
      </c>
      <c r="D83" s="44"/>
      <c r="E83" s="717"/>
      <c r="F83" s="65">
        <f t="shared" si="12"/>
        <v>0</v>
      </c>
      <c r="G83" s="235"/>
      <c r="H83" s="82"/>
    </row>
    <row r="84" spans="1:8" ht="33">
      <c r="A84" s="797"/>
      <c r="B84" s="803"/>
      <c r="C84" s="562" t="s">
        <v>170</v>
      </c>
      <c r="D84" s="44"/>
      <c r="E84" s="717"/>
      <c r="F84" s="65">
        <f t="shared" ref="F84:F112" si="19">E84-D84</f>
        <v>0</v>
      </c>
      <c r="G84" s="235"/>
      <c r="H84" s="82"/>
    </row>
    <row r="85" spans="1:8" ht="33">
      <c r="A85" s="797"/>
      <c r="B85" s="803"/>
      <c r="C85" s="562" t="s">
        <v>128</v>
      </c>
      <c r="D85" s="44"/>
      <c r="E85" s="717"/>
      <c r="F85" s="65">
        <f t="shared" si="19"/>
        <v>0</v>
      </c>
      <c r="G85" s="235"/>
      <c r="H85" s="82"/>
    </row>
    <row r="86" spans="1:8" ht="49.5">
      <c r="A86" s="797"/>
      <c r="B86" s="803"/>
      <c r="C86" s="562" t="s">
        <v>125</v>
      </c>
      <c r="D86" s="44"/>
      <c r="E86" s="717"/>
      <c r="F86" s="65">
        <f t="shared" si="19"/>
        <v>0</v>
      </c>
      <c r="G86" s="235"/>
      <c r="H86" s="82"/>
    </row>
    <row r="87" spans="1:8" ht="49.5">
      <c r="A87" s="797"/>
      <c r="B87" s="803"/>
      <c r="C87" s="562" t="s">
        <v>129</v>
      </c>
      <c r="D87" s="44"/>
      <c r="E87" s="717"/>
      <c r="F87" s="65">
        <f t="shared" si="19"/>
        <v>0</v>
      </c>
      <c r="G87" s="235" t="e">
        <f>F87/D87*100%</f>
        <v>#DIV/0!</v>
      </c>
      <c r="H87" s="464"/>
    </row>
    <row r="88" spans="1:8" ht="49.5">
      <c r="A88" s="797"/>
      <c r="B88" s="803"/>
      <c r="C88" s="562" t="s">
        <v>126</v>
      </c>
      <c r="D88" s="44"/>
      <c r="E88" s="717"/>
      <c r="F88" s="65">
        <f t="shared" si="19"/>
        <v>0</v>
      </c>
      <c r="G88" s="235"/>
      <c r="H88" s="82"/>
    </row>
    <row r="89" spans="1:8" ht="49.5">
      <c r="A89" s="797"/>
      <c r="B89" s="803"/>
      <c r="C89" s="562" t="s">
        <v>127</v>
      </c>
      <c r="D89" s="44"/>
      <c r="E89" s="717"/>
      <c r="F89" s="65">
        <f t="shared" si="19"/>
        <v>0</v>
      </c>
      <c r="G89" s="235"/>
      <c r="H89" s="82"/>
    </row>
    <row r="90" spans="1:8" ht="33">
      <c r="A90" s="797"/>
      <c r="B90" s="803"/>
      <c r="C90" s="562" t="s">
        <v>124</v>
      </c>
      <c r="D90" s="44"/>
      <c r="E90" s="717"/>
      <c r="F90" s="65">
        <f t="shared" si="19"/>
        <v>0</v>
      </c>
      <c r="G90" s="235"/>
      <c r="H90" s="82"/>
    </row>
    <row r="91" spans="1:8" ht="33">
      <c r="A91" s="797"/>
      <c r="B91" s="803"/>
      <c r="C91" s="562" t="s">
        <v>123</v>
      </c>
      <c r="D91" s="44"/>
      <c r="E91" s="717"/>
      <c r="F91" s="65">
        <f t="shared" si="19"/>
        <v>0</v>
      </c>
      <c r="G91" s="235"/>
      <c r="H91" s="82"/>
    </row>
    <row r="92" spans="1:8" ht="33">
      <c r="A92" s="797"/>
      <c r="B92" s="803"/>
      <c r="C92" s="562" t="s">
        <v>171</v>
      </c>
      <c r="D92" s="44"/>
      <c r="E92" s="717"/>
      <c r="F92" s="65">
        <f t="shared" si="19"/>
        <v>0</v>
      </c>
      <c r="G92" s="235"/>
      <c r="H92" s="82"/>
    </row>
    <row r="93" spans="1:8" ht="33">
      <c r="A93" s="797"/>
      <c r="B93" s="803"/>
      <c r="C93" s="562" t="s">
        <v>188</v>
      </c>
      <c r="D93" s="44"/>
      <c r="E93" s="717"/>
      <c r="F93" s="65">
        <f t="shared" si="19"/>
        <v>0</v>
      </c>
      <c r="G93" s="235"/>
      <c r="H93" s="82"/>
    </row>
    <row r="94" spans="1:8" ht="33">
      <c r="A94" s="797"/>
      <c r="B94" s="803"/>
      <c r="C94" s="562" t="s">
        <v>189</v>
      </c>
      <c r="D94" s="44"/>
      <c r="E94" s="717"/>
      <c r="F94" s="65">
        <f t="shared" si="19"/>
        <v>0</v>
      </c>
      <c r="G94" s="235"/>
      <c r="H94" s="82"/>
    </row>
    <row r="95" spans="1:8" ht="49.5">
      <c r="A95" s="797"/>
      <c r="B95" s="803"/>
      <c r="C95" s="562" t="s">
        <v>190</v>
      </c>
      <c r="D95" s="44"/>
      <c r="E95" s="717"/>
      <c r="F95" s="65">
        <f t="shared" si="19"/>
        <v>0</v>
      </c>
      <c r="G95" s="235"/>
      <c r="H95" s="82"/>
    </row>
    <row r="96" spans="1:8" ht="33">
      <c r="A96" s="797"/>
      <c r="B96" s="803"/>
      <c r="C96" s="562" t="s">
        <v>191</v>
      </c>
      <c r="D96" s="44"/>
      <c r="E96" s="717"/>
      <c r="F96" s="65">
        <f t="shared" si="19"/>
        <v>0</v>
      </c>
      <c r="G96" s="235"/>
      <c r="H96" s="82"/>
    </row>
    <row r="97" spans="1:8" ht="33">
      <c r="A97" s="797"/>
      <c r="B97" s="803"/>
      <c r="C97" s="562" t="s">
        <v>192</v>
      </c>
      <c r="D97" s="44"/>
      <c r="E97" s="717"/>
      <c r="F97" s="65">
        <f t="shared" si="19"/>
        <v>0</v>
      </c>
      <c r="G97" s="235"/>
      <c r="H97" s="82"/>
    </row>
    <row r="98" spans="1:8" ht="33">
      <c r="A98" s="797"/>
      <c r="B98" s="803"/>
      <c r="C98" s="562" t="s">
        <v>193</v>
      </c>
      <c r="D98" s="44"/>
      <c r="E98" s="717"/>
      <c r="F98" s="65">
        <f t="shared" si="19"/>
        <v>0</v>
      </c>
      <c r="G98" s="235"/>
      <c r="H98" s="82"/>
    </row>
    <row r="99" spans="1:8" ht="33">
      <c r="A99" s="797"/>
      <c r="B99" s="803"/>
      <c r="C99" s="562" t="s">
        <v>194</v>
      </c>
      <c r="D99" s="44"/>
      <c r="E99" s="717"/>
      <c r="F99" s="65">
        <f t="shared" si="19"/>
        <v>0</v>
      </c>
      <c r="G99" s="235"/>
      <c r="H99" s="82"/>
    </row>
    <row r="100" spans="1:8" ht="33">
      <c r="A100" s="797"/>
      <c r="B100" s="803"/>
      <c r="C100" s="562" t="s">
        <v>183</v>
      </c>
      <c r="D100" s="44"/>
      <c r="E100" s="717"/>
      <c r="F100" s="65">
        <f t="shared" si="19"/>
        <v>0</v>
      </c>
      <c r="G100" s="235"/>
      <c r="H100" s="82"/>
    </row>
    <row r="101" spans="1:8" ht="49.5">
      <c r="A101" s="797"/>
      <c r="B101" s="803"/>
      <c r="C101" s="562" t="s">
        <v>184</v>
      </c>
      <c r="D101" s="44"/>
      <c r="E101" s="717"/>
      <c r="F101" s="65">
        <f t="shared" si="19"/>
        <v>0</v>
      </c>
      <c r="G101" s="235"/>
      <c r="H101" s="82"/>
    </row>
    <row r="102" spans="1:8" ht="33">
      <c r="A102" s="797"/>
      <c r="B102" s="803"/>
      <c r="C102" s="562" t="s">
        <v>185</v>
      </c>
      <c r="D102" s="44"/>
      <c r="E102" s="717"/>
      <c r="F102" s="65">
        <f t="shared" si="19"/>
        <v>0</v>
      </c>
      <c r="G102" s="235"/>
      <c r="H102" s="82"/>
    </row>
    <row r="103" spans="1:8" ht="33">
      <c r="A103" s="797"/>
      <c r="B103" s="803"/>
      <c r="C103" s="562" t="s">
        <v>186</v>
      </c>
      <c r="D103" s="44"/>
      <c r="E103" s="717"/>
      <c r="F103" s="65">
        <f t="shared" si="19"/>
        <v>0</v>
      </c>
      <c r="G103" s="235"/>
      <c r="H103" s="82"/>
    </row>
    <row r="104" spans="1:8">
      <c r="A104" s="797"/>
      <c r="B104" s="804"/>
      <c r="C104" s="435" t="s">
        <v>235</v>
      </c>
      <c r="D104" s="469">
        <f>SUM(D82:D103)</f>
        <v>0</v>
      </c>
      <c r="E104" s="726">
        <f>SUM(E82:E103)</f>
        <v>0</v>
      </c>
      <c r="F104" s="469">
        <f t="shared" si="19"/>
        <v>0</v>
      </c>
      <c r="G104" s="579" t="e">
        <f>F104/D104*100%</f>
        <v>#DIV/0!</v>
      </c>
      <c r="H104" s="80"/>
    </row>
    <row r="105" spans="1:8">
      <c r="A105" s="798"/>
      <c r="B105" s="870" t="s">
        <v>13</v>
      </c>
      <c r="C105" s="870"/>
      <c r="D105" s="566">
        <f>SUM(D81,D104)</f>
        <v>0</v>
      </c>
      <c r="E105" s="727">
        <f>SUM(E81,E104)</f>
        <v>0</v>
      </c>
      <c r="F105" s="470">
        <f t="shared" si="19"/>
        <v>0</v>
      </c>
      <c r="G105" s="579" t="e">
        <f>F105/D105*100%</f>
        <v>#DIV/0!</v>
      </c>
      <c r="H105" s="522"/>
    </row>
    <row r="106" spans="1:8">
      <c r="A106" s="797" t="s">
        <v>5</v>
      </c>
      <c r="B106" s="317" t="s">
        <v>5</v>
      </c>
      <c r="C106" s="319" t="s">
        <v>8</v>
      </c>
      <c r="D106" s="728"/>
      <c r="E106" s="76"/>
      <c r="F106" s="36">
        <f t="shared" si="19"/>
        <v>0</v>
      </c>
      <c r="G106" s="182"/>
      <c r="H106" s="37"/>
    </row>
    <row r="107" spans="1:8">
      <c r="A107" s="798"/>
      <c r="B107" s="873" t="s">
        <v>13</v>
      </c>
      <c r="C107" s="874"/>
      <c r="D107" s="72">
        <f>D106</f>
        <v>0</v>
      </c>
      <c r="E107" s="723">
        <f t="shared" ref="E107" si="20">E106</f>
        <v>0</v>
      </c>
      <c r="F107" s="173">
        <f t="shared" si="19"/>
        <v>0</v>
      </c>
      <c r="G107" s="181"/>
      <c r="H107" s="42"/>
    </row>
    <row r="108" spans="1:8" ht="33">
      <c r="A108" s="793" t="s">
        <v>175</v>
      </c>
      <c r="B108" s="794" t="s">
        <v>200</v>
      </c>
      <c r="C108" s="556" t="s">
        <v>60</v>
      </c>
      <c r="D108" s="729"/>
      <c r="E108" s="231"/>
      <c r="F108" s="172">
        <f t="shared" si="19"/>
        <v>0</v>
      </c>
      <c r="G108" s="136" t="e">
        <f>F108/D108*100%</f>
        <v>#DIV/0!</v>
      </c>
      <c r="H108" s="39"/>
    </row>
    <row r="109" spans="1:8">
      <c r="A109" s="793"/>
      <c r="B109" s="795"/>
      <c r="C109" s="557" t="s">
        <v>38</v>
      </c>
      <c r="D109" s="715"/>
      <c r="E109" s="76"/>
      <c r="F109" s="36">
        <f t="shared" si="19"/>
        <v>0</v>
      </c>
      <c r="G109" s="136" t="e">
        <f>F109/D109*100%</f>
        <v>#DIV/0!</v>
      </c>
      <c r="H109" s="37"/>
    </row>
    <row r="110" spans="1:8">
      <c r="A110" s="854"/>
      <c r="B110" s="871" t="s">
        <v>13</v>
      </c>
      <c r="C110" s="872"/>
      <c r="D110" s="740">
        <f>SUM(D108:D109)</f>
        <v>0</v>
      </c>
      <c r="E110" s="734">
        <f t="shared" ref="E110" si="21">SUM(E108:E109)</f>
        <v>0</v>
      </c>
      <c r="F110" s="40">
        <f t="shared" si="19"/>
        <v>0</v>
      </c>
      <c r="G110" s="247" t="e">
        <f>F110/D110*100%</f>
        <v>#DIV/0!</v>
      </c>
      <c r="H110" s="42"/>
    </row>
    <row r="111" spans="1:8" ht="33">
      <c r="A111" s="589" t="s">
        <v>42</v>
      </c>
      <c r="B111" s="590" t="s">
        <v>42</v>
      </c>
      <c r="C111" s="591" t="s">
        <v>63</v>
      </c>
      <c r="D111" s="592"/>
      <c r="E111" s="593"/>
      <c r="F111" s="573">
        <f t="shared" si="19"/>
        <v>0</v>
      </c>
      <c r="G111" s="574"/>
      <c r="H111" s="575"/>
    </row>
    <row r="112" spans="1:8">
      <c r="A112" s="832" t="s">
        <v>40</v>
      </c>
      <c r="B112" s="833"/>
      <c r="C112" s="834"/>
      <c r="D112" s="741">
        <f>SUM(D71,D75,D105,D107,D110,D111)</f>
        <v>0</v>
      </c>
      <c r="E112" s="735">
        <f>SUM(E71,E75,E105,E107,E110,E111)</f>
        <v>0</v>
      </c>
      <c r="F112" s="295">
        <f t="shared" si="19"/>
        <v>0</v>
      </c>
      <c r="G112" s="473" t="e">
        <f>F112/D112*100%</f>
        <v>#DIV/0!</v>
      </c>
      <c r="H112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2"/>
  <sheetViews>
    <sheetView workbookViewId="0"/>
  </sheetViews>
  <sheetFormatPr defaultRowHeight="16.5"/>
  <sheetData>
    <row r="2" spans="1:8" ht="283.5">
      <c r="A2" s="862" t="s">
        <v>283</v>
      </c>
      <c r="B2" s="863"/>
      <c r="C2" s="863"/>
      <c r="D2" s="863"/>
      <c r="E2" s="863"/>
      <c r="F2" s="863"/>
      <c r="G2" s="863"/>
      <c r="H2" s="863"/>
    </row>
    <row r="3" spans="1:8" ht="17.25">
      <c r="A3" s="846" t="s">
        <v>285</v>
      </c>
      <c r="B3" s="846"/>
      <c r="C3" s="846"/>
      <c r="D3" s="846"/>
      <c r="E3" s="846"/>
      <c r="F3" s="846"/>
      <c r="G3" s="846"/>
      <c r="H3" s="846"/>
    </row>
    <row r="4" spans="1:8" ht="17.25">
      <c r="A4" s="846"/>
      <c r="B4" s="846"/>
      <c r="C4" s="846"/>
      <c r="D4" s="846"/>
      <c r="E4" s="846"/>
      <c r="F4" s="846"/>
      <c r="G4" s="846"/>
      <c r="H4" s="846"/>
    </row>
    <row r="5" spans="1:8">
      <c r="A5" s="864" t="s">
        <v>118</v>
      </c>
      <c r="B5" s="864"/>
      <c r="C5" s="864"/>
      <c r="D5" s="864"/>
      <c r="E5" s="864"/>
      <c r="F5" s="864"/>
      <c r="G5" s="864"/>
      <c r="H5" s="864"/>
    </row>
    <row r="6" spans="1:8" ht="51.75">
      <c r="A6" s="805" t="s">
        <v>29</v>
      </c>
      <c r="B6" s="806"/>
      <c r="C6" s="806"/>
      <c r="D6" s="785" t="s">
        <v>272</v>
      </c>
      <c r="E6" s="785" t="s">
        <v>284</v>
      </c>
      <c r="F6" s="785" t="s">
        <v>56</v>
      </c>
      <c r="G6" s="787" t="s">
        <v>46</v>
      </c>
      <c r="H6" s="789" t="s">
        <v>57</v>
      </c>
    </row>
    <row r="7" spans="1:8" ht="17.25">
      <c r="A7" s="83" t="s">
        <v>0</v>
      </c>
      <c r="B7" s="141" t="s">
        <v>1</v>
      </c>
      <c r="C7" s="141" t="s">
        <v>2</v>
      </c>
      <c r="D7" s="786"/>
      <c r="E7" s="786"/>
      <c r="F7" s="786"/>
      <c r="G7" s="788"/>
      <c r="H7" s="790"/>
    </row>
    <row r="8" spans="1:8" ht="49.5">
      <c r="A8" s="822" t="s">
        <v>150</v>
      </c>
      <c r="B8" s="803" t="s">
        <v>151</v>
      </c>
      <c r="C8" s="311" t="s">
        <v>135</v>
      </c>
      <c r="D8" s="250"/>
      <c r="E8" s="250"/>
      <c r="F8" s="257">
        <f t="shared" ref="F8:F48" si="0">E8-D8</f>
        <v>0</v>
      </c>
      <c r="G8" s="251"/>
      <c r="H8" s="289"/>
    </row>
    <row r="9" spans="1:8" ht="33">
      <c r="A9" s="822"/>
      <c r="B9" s="803"/>
      <c r="C9" s="312" t="s">
        <v>138</v>
      </c>
      <c r="D9" s="245"/>
      <c r="E9" s="245"/>
      <c r="F9" s="257">
        <f t="shared" si="0"/>
        <v>0</v>
      </c>
      <c r="G9" s="248"/>
      <c r="H9" s="290"/>
    </row>
    <row r="10" spans="1:8" ht="33">
      <c r="A10" s="822"/>
      <c r="B10" s="803"/>
      <c r="C10" s="312" t="s">
        <v>139</v>
      </c>
      <c r="D10" s="245"/>
      <c r="E10" s="245"/>
      <c r="F10" s="257">
        <f t="shared" si="0"/>
        <v>0</v>
      </c>
      <c r="G10" s="248"/>
      <c r="H10" s="290"/>
    </row>
    <row r="11" spans="1:8" ht="33">
      <c r="A11" s="822"/>
      <c r="B11" s="803"/>
      <c r="C11" s="312" t="s">
        <v>140</v>
      </c>
      <c r="D11" s="245"/>
      <c r="E11" s="245"/>
      <c r="F11" s="257">
        <f t="shared" si="0"/>
        <v>0</v>
      </c>
      <c r="G11" s="248"/>
      <c r="H11" s="290"/>
    </row>
    <row r="12" spans="1:8" ht="33">
      <c r="A12" s="822"/>
      <c r="B12" s="794"/>
      <c r="C12" s="312" t="s">
        <v>141</v>
      </c>
      <c r="D12" s="245"/>
      <c r="E12" s="245"/>
      <c r="F12" s="257">
        <f t="shared" si="0"/>
        <v>0</v>
      </c>
      <c r="G12" s="248"/>
      <c r="H12" s="290"/>
    </row>
    <row r="13" spans="1:8" ht="17.25">
      <c r="A13" s="823"/>
      <c r="B13" s="827" t="s">
        <v>13</v>
      </c>
      <c r="C13" s="827"/>
      <c r="D13" s="246">
        <f>SUM(D8:D12)</f>
        <v>0</v>
      </c>
      <c r="E13" s="246">
        <f t="shared" ref="E13" si="1">SUM(E8:E12)</f>
        <v>0</v>
      </c>
      <c r="F13" s="258">
        <f t="shared" si="0"/>
        <v>0</v>
      </c>
      <c r="G13" s="249"/>
      <c r="H13" s="291"/>
    </row>
    <row r="14" spans="1:8" ht="49.5">
      <c r="A14" s="840" t="s">
        <v>3</v>
      </c>
      <c r="B14" s="803" t="s">
        <v>3</v>
      </c>
      <c r="C14" s="311" t="s">
        <v>130</v>
      </c>
      <c r="D14" s="250"/>
      <c r="E14" s="250"/>
      <c r="F14" s="257">
        <f t="shared" si="0"/>
        <v>0</v>
      </c>
      <c r="G14" s="251"/>
      <c r="H14" s="292"/>
    </row>
    <row r="15" spans="1:8" ht="49.5">
      <c r="A15" s="840"/>
      <c r="B15" s="803"/>
      <c r="C15" s="312" t="s">
        <v>131</v>
      </c>
      <c r="D15" s="245"/>
      <c r="E15" s="245"/>
      <c r="F15" s="257">
        <f t="shared" si="0"/>
        <v>0</v>
      </c>
      <c r="G15" s="248"/>
      <c r="H15" s="293"/>
    </row>
    <row r="16" spans="1:8" ht="33">
      <c r="A16" s="840"/>
      <c r="B16" s="803"/>
      <c r="C16" s="312" t="s">
        <v>132</v>
      </c>
      <c r="D16" s="245"/>
      <c r="E16" s="245"/>
      <c r="F16" s="257">
        <f t="shared" si="0"/>
        <v>0</v>
      </c>
      <c r="G16" s="248"/>
      <c r="H16" s="293"/>
    </row>
    <row r="17" spans="1:8" ht="33">
      <c r="A17" s="840"/>
      <c r="B17" s="803"/>
      <c r="C17" s="312" t="s">
        <v>133</v>
      </c>
      <c r="D17" s="245"/>
      <c r="E17" s="245"/>
      <c r="F17" s="257">
        <f t="shared" si="0"/>
        <v>0</v>
      </c>
      <c r="G17" s="248"/>
      <c r="H17" s="293"/>
    </row>
    <row r="18" spans="1:8" ht="33">
      <c r="A18" s="840"/>
      <c r="B18" s="803"/>
      <c r="C18" s="311" t="s">
        <v>134</v>
      </c>
      <c r="D18" s="245"/>
      <c r="E18" s="245"/>
      <c r="F18" s="257">
        <f t="shared" si="0"/>
        <v>0</v>
      </c>
      <c r="G18" s="248"/>
      <c r="H18" s="290"/>
    </row>
    <row r="19" spans="1:8" ht="33">
      <c r="A19" s="840"/>
      <c r="B19" s="803"/>
      <c r="C19" s="161" t="s">
        <v>136</v>
      </c>
      <c r="D19" s="245"/>
      <c r="E19" s="245"/>
      <c r="F19" s="257">
        <f t="shared" si="0"/>
        <v>0</v>
      </c>
      <c r="G19" s="248"/>
      <c r="H19" s="290"/>
    </row>
    <row r="20" spans="1:8" ht="33">
      <c r="A20" s="840"/>
      <c r="B20" s="803"/>
      <c r="C20" s="161" t="s">
        <v>137</v>
      </c>
      <c r="D20" s="245"/>
      <c r="E20" s="245"/>
      <c r="F20" s="257">
        <f t="shared" si="0"/>
        <v>0</v>
      </c>
      <c r="G20" s="248"/>
      <c r="H20" s="290"/>
    </row>
    <row r="21" spans="1:8" ht="33">
      <c r="A21" s="840"/>
      <c r="B21" s="794"/>
      <c r="C21" s="161" t="s">
        <v>152</v>
      </c>
      <c r="D21" s="64"/>
      <c r="E21" s="35"/>
      <c r="F21" s="36">
        <f t="shared" si="0"/>
        <v>0</v>
      </c>
      <c r="G21" s="136"/>
      <c r="H21" s="37"/>
    </row>
    <row r="22" spans="1:8">
      <c r="A22" s="853"/>
      <c r="B22" s="841" t="s">
        <v>13</v>
      </c>
      <c r="C22" s="842"/>
      <c r="D22" s="40">
        <f>SUM(D14:D21)</f>
        <v>0</v>
      </c>
      <c r="E22" s="40">
        <f t="shared" ref="E22" si="2">SUM(E14:E21)</f>
        <v>0</v>
      </c>
      <c r="F22" s="138">
        <f t="shared" si="0"/>
        <v>0</v>
      </c>
      <c r="G22" s="139"/>
      <c r="H22" s="41"/>
    </row>
    <row r="23" spans="1:8" ht="33">
      <c r="A23" s="824" t="s">
        <v>146</v>
      </c>
      <c r="B23" s="802" t="s">
        <v>146</v>
      </c>
      <c r="C23" s="162" t="s">
        <v>104</v>
      </c>
      <c r="D23" s="69"/>
      <c r="E23" s="70"/>
      <c r="F23" s="175">
        <f t="shared" si="0"/>
        <v>0</v>
      </c>
      <c r="G23" s="410"/>
      <c r="H23" s="78"/>
    </row>
    <row r="24" spans="1:8" ht="33">
      <c r="A24" s="825"/>
      <c r="B24" s="803"/>
      <c r="C24" s="312" t="s">
        <v>58</v>
      </c>
      <c r="D24" s="44"/>
      <c r="E24" s="65"/>
      <c r="F24" s="176">
        <f t="shared" si="0"/>
        <v>0</v>
      </c>
      <c r="G24" s="594" t="e">
        <f>F24/D24*100%</f>
        <v>#DIV/0!</v>
      </c>
      <c r="H24" s="79"/>
    </row>
    <row r="25" spans="1:8" ht="33">
      <c r="A25" s="825"/>
      <c r="B25" s="803"/>
      <c r="C25" s="312" t="s">
        <v>30</v>
      </c>
      <c r="D25" s="44"/>
      <c r="E25" s="65"/>
      <c r="F25" s="176">
        <f t="shared" si="0"/>
        <v>0</v>
      </c>
      <c r="G25" s="594"/>
      <c r="H25" s="79"/>
    </row>
    <row r="26" spans="1:8" ht="33">
      <c r="A26" s="825"/>
      <c r="B26" s="794"/>
      <c r="C26" s="312" t="s">
        <v>59</v>
      </c>
      <c r="D26" s="44"/>
      <c r="E26" s="65"/>
      <c r="F26" s="176">
        <f t="shared" si="0"/>
        <v>0</v>
      </c>
      <c r="G26" s="594"/>
      <c r="H26" s="79"/>
    </row>
    <row r="27" spans="1:8">
      <c r="A27" s="826"/>
      <c r="B27" s="819" t="s">
        <v>13</v>
      </c>
      <c r="C27" s="835"/>
      <c r="D27" s="469">
        <f>SUM(D23:D26)</f>
        <v>0</v>
      </c>
      <c r="E27" s="469">
        <f t="shared" ref="E27" si="3">SUM(E23:E26)</f>
        <v>0</v>
      </c>
      <c r="F27" s="565">
        <f t="shared" si="0"/>
        <v>0</v>
      </c>
      <c r="G27" s="595" t="e">
        <f>F27/D27*100%</f>
        <v>#DIV/0!</v>
      </c>
      <c r="H27" s="80"/>
    </row>
    <row r="28" spans="1:8" ht="33">
      <c r="A28" s="814" t="s">
        <v>147</v>
      </c>
      <c r="B28" s="794" t="s">
        <v>147</v>
      </c>
      <c r="C28" s="166" t="s">
        <v>6</v>
      </c>
      <c r="D28" s="68"/>
      <c r="E28" s="68"/>
      <c r="F28" s="36">
        <f t="shared" si="0"/>
        <v>0</v>
      </c>
      <c r="G28" s="136"/>
      <c r="H28" s="81"/>
    </row>
    <row r="29" spans="1:8" ht="33">
      <c r="A29" s="815"/>
      <c r="B29" s="795"/>
      <c r="C29" s="166" t="s">
        <v>7</v>
      </c>
      <c r="D29" s="64"/>
      <c r="E29" s="36"/>
      <c r="F29" s="36">
        <f t="shared" si="0"/>
        <v>0</v>
      </c>
      <c r="G29" s="136"/>
      <c r="H29" s="37"/>
    </row>
    <row r="30" spans="1:8">
      <c r="A30" s="816"/>
      <c r="B30" s="827" t="s">
        <v>13</v>
      </c>
      <c r="C30" s="827"/>
      <c r="D30" s="66">
        <f>SUM(D28:D29)</f>
        <v>0</v>
      </c>
      <c r="E30" s="288">
        <f t="shared" ref="E30" si="4">SUM(E28:E29)</f>
        <v>0</v>
      </c>
      <c r="F30" s="288">
        <f t="shared" si="0"/>
        <v>0</v>
      </c>
      <c r="G30" s="252"/>
      <c r="H30" s="42"/>
    </row>
    <row r="31" spans="1:8" ht="33">
      <c r="A31" s="821" t="s">
        <v>148</v>
      </c>
      <c r="B31" s="802" t="s">
        <v>148</v>
      </c>
      <c r="C31" s="162" t="s">
        <v>142</v>
      </c>
      <c r="D31" s="70"/>
      <c r="E31" s="68"/>
      <c r="F31" s="68">
        <f t="shared" si="0"/>
        <v>0</v>
      </c>
      <c r="G31" s="239"/>
      <c r="H31" s="78"/>
    </row>
    <row r="32" spans="1:8" ht="33">
      <c r="A32" s="822"/>
      <c r="B32" s="794"/>
      <c r="C32" s="312" t="s">
        <v>143</v>
      </c>
      <c r="D32" s="65"/>
      <c r="E32" s="65"/>
      <c r="F32" s="65">
        <f t="shared" si="0"/>
        <v>0</v>
      </c>
      <c r="G32" s="235"/>
      <c r="H32" s="82"/>
    </row>
    <row r="33" spans="1:8">
      <c r="A33" s="823"/>
      <c r="B33" s="313"/>
      <c r="C33" s="313" t="s">
        <v>13</v>
      </c>
      <c r="D33" s="72">
        <f>SUM(D31:D32)</f>
        <v>0</v>
      </c>
      <c r="E33" s="72">
        <f t="shared" ref="E33" si="5">SUM(E31:E32)</f>
        <v>0</v>
      </c>
      <c r="F33" s="40">
        <f t="shared" si="0"/>
        <v>0</v>
      </c>
      <c r="G33" s="247"/>
      <c r="H33" s="80"/>
    </row>
    <row r="34" spans="1:8" ht="33">
      <c r="A34" s="318"/>
      <c r="B34" s="803" t="s">
        <v>4</v>
      </c>
      <c r="C34" s="311" t="s">
        <v>164</v>
      </c>
      <c r="D34" s="68"/>
      <c r="E34" s="68"/>
      <c r="F34" s="411">
        <f t="shared" si="0"/>
        <v>0</v>
      </c>
      <c r="G34" s="577"/>
      <c r="H34" s="254"/>
    </row>
    <row r="35" spans="1:8" ht="49.5">
      <c r="A35" s="797" t="s">
        <v>4</v>
      </c>
      <c r="B35" s="794"/>
      <c r="C35" s="161" t="s">
        <v>165</v>
      </c>
      <c r="D35" s="65"/>
      <c r="E35" s="44"/>
      <c r="F35" s="68">
        <f t="shared" si="0"/>
        <v>0</v>
      </c>
      <c r="G35" s="239"/>
      <c r="H35" s="82"/>
    </row>
    <row r="36" spans="1:8">
      <c r="A36" s="798"/>
      <c r="B36" s="837" t="s">
        <v>13</v>
      </c>
      <c r="C36" s="838"/>
      <c r="D36" s="255">
        <f>SUM(D34:D35)</f>
        <v>0</v>
      </c>
      <c r="E36" s="255">
        <f t="shared" ref="E36" si="6">SUM(E34:E35)</f>
        <v>0</v>
      </c>
      <c r="F36" s="173">
        <f t="shared" si="0"/>
        <v>0</v>
      </c>
      <c r="G36" s="181"/>
      <c r="H36" s="42"/>
    </row>
    <row r="37" spans="1:8" ht="33">
      <c r="A37" s="796" t="s">
        <v>153</v>
      </c>
      <c r="B37" s="802" t="s">
        <v>153</v>
      </c>
      <c r="C37" s="164" t="s">
        <v>9</v>
      </c>
      <c r="D37" s="67"/>
      <c r="E37" s="43"/>
      <c r="F37" s="36">
        <f t="shared" si="0"/>
        <v>0</v>
      </c>
      <c r="G37" s="136" t="e">
        <f>F37/D37*100%</f>
        <v>#DIV/0!</v>
      </c>
      <c r="H37" s="73"/>
    </row>
    <row r="38" spans="1:8" ht="49.5">
      <c r="A38" s="797"/>
      <c r="B38" s="794"/>
      <c r="C38" s="161" t="s">
        <v>156</v>
      </c>
      <c r="D38" s="74"/>
      <c r="E38" s="138"/>
      <c r="F38" s="36">
        <f t="shared" si="0"/>
        <v>0</v>
      </c>
      <c r="G38" s="139"/>
      <c r="H38" s="253"/>
    </row>
    <row r="39" spans="1:8">
      <c r="A39" s="797"/>
      <c r="B39" s="829" t="s">
        <v>13</v>
      </c>
      <c r="C39" s="830"/>
      <c r="D39" s="469">
        <f>SUM(D37:D38)</f>
        <v>0</v>
      </c>
      <c r="E39" s="469">
        <f t="shared" ref="E39" si="7">SUM(E37:E38)</f>
        <v>0</v>
      </c>
      <c r="F39" s="470">
        <f t="shared" si="0"/>
        <v>0</v>
      </c>
      <c r="G39" s="579" t="e">
        <f>F39/D39*100%</f>
        <v>#DIV/0!</v>
      </c>
      <c r="H39" s="82"/>
    </row>
    <row r="40" spans="1:8" ht="33">
      <c r="A40" s="850" t="s">
        <v>154</v>
      </c>
      <c r="B40" s="794" t="s">
        <v>154</v>
      </c>
      <c r="C40" s="556" t="s">
        <v>253</v>
      </c>
      <c r="D40" s="68"/>
      <c r="E40" s="238"/>
      <c r="F40" s="36">
        <f t="shared" si="0"/>
        <v>0</v>
      </c>
      <c r="G40" s="239"/>
      <c r="H40" s="82"/>
    </row>
    <row r="41" spans="1:8" ht="33">
      <c r="A41" s="850"/>
      <c r="B41" s="794"/>
      <c r="C41" s="556" t="s">
        <v>155</v>
      </c>
      <c r="D41" s="65"/>
      <c r="E41" s="44"/>
      <c r="F41" s="36">
        <f t="shared" si="0"/>
        <v>0</v>
      </c>
      <c r="G41" s="235" t="e">
        <f>F41/D41*100%</f>
        <v>#DIV/0!</v>
      </c>
      <c r="H41" s="82"/>
    </row>
    <row r="42" spans="1:8" ht="33">
      <c r="A42" s="850"/>
      <c r="B42" s="795"/>
      <c r="C42" s="557" t="s">
        <v>157</v>
      </c>
      <c r="D42" s="65"/>
      <c r="E42" s="44"/>
      <c r="F42" s="36">
        <f t="shared" si="0"/>
        <v>0</v>
      </c>
      <c r="G42" s="235" t="e">
        <f>F42/D42*100%</f>
        <v>#DIV/0!</v>
      </c>
      <c r="H42" s="82"/>
    </row>
    <row r="43" spans="1:8" ht="33">
      <c r="A43" s="850"/>
      <c r="B43" s="795"/>
      <c r="C43" s="557" t="s">
        <v>10</v>
      </c>
      <c r="D43" s="65"/>
      <c r="E43" s="44"/>
      <c r="F43" s="36">
        <f t="shared" si="0"/>
        <v>0</v>
      </c>
      <c r="G43" s="235" t="e">
        <f>F43/D43*100%</f>
        <v>#DIV/0!</v>
      </c>
      <c r="H43" s="82"/>
    </row>
    <row r="44" spans="1:8">
      <c r="A44" s="851"/>
      <c r="B44" s="827" t="s">
        <v>13</v>
      </c>
      <c r="C44" s="827"/>
      <c r="D44" s="469">
        <f>SUM(D40:D43)</f>
        <v>0</v>
      </c>
      <c r="E44" s="469">
        <f t="shared" ref="E44" si="8">SUM(E40:E43)</f>
        <v>0</v>
      </c>
      <c r="F44" s="470">
        <f t="shared" si="0"/>
        <v>0</v>
      </c>
      <c r="G44" s="579" t="e">
        <f>F44/D44*100%</f>
        <v>#DIV/0!</v>
      </c>
      <c r="H44" s="80"/>
    </row>
    <row r="45" spans="1:8" ht="66">
      <c r="A45" s="814" t="s">
        <v>158</v>
      </c>
      <c r="B45" s="794" t="s">
        <v>159</v>
      </c>
      <c r="C45" s="556" t="s">
        <v>160</v>
      </c>
      <c r="D45" s="68"/>
      <c r="E45" s="238"/>
      <c r="F45" s="36">
        <f t="shared" si="0"/>
        <v>0</v>
      </c>
      <c r="G45" s="239"/>
      <c r="H45" s="254"/>
    </row>
    <row r="46" spans="1:8" ht="49.5">
      <c r="A46" s="815"/>
      <c r="B46" s="795"/>
      <c r="C46" s="312" t="s">
        <v>161</v>
      </c>
      <c r="D46" s="65"/>
      <c r="E46" s="44"/>
      <c r="F46" s="36">
        <f t="shared" si="0"/>
        <v>0</v>
      </c>
      <c r="G46" s="235"/>
      <c r="H46" s="82"/>
    </row>
    <row r="47" spans="1:8">
      <c r="A47" s="852"/>
      <c r="B47" s="831" t="s">
        <v>13</v>
      </c>
      <c r="C47" s="831"/>
      <c r="D47" s="137">
        <f>SUM(D45:D46)</f>
        <v>0</v>
      </c>
      <c r="E47" s="137">
        <f t="shared" ref="E47" si="9">SUM(E45:E46)</f>
        <v>0</v>
      </c>
      <c r="F47" s="138">
        <f t="shared" si="0"/>
        <v>0</v>
      </c>
      <c r="G47" s="235"/>
      <c r="H47" s="140"/>
    </row>
    <row r="48" spans="1:8">
      <c r="A48" s="832" t="s">
        <v>40</v>
      </c>
      <c r="B48" s="833"/>
      <c r="C48" s="834"/>
      <c r="D48" s="295">
        <f>SUM(D22,D27,D30,D36,D39,D44,D47)</f>
        <v>0</v>
      </c>
      <c r="E48" s="295">
        <f t="shared" ref="E48" si="10">SUM(E22,E27,E30,E36,E39,E44,E47)</f>
        <v>0</v>
      </c>
      <c r="F48" s="295">
        <f t="shared" si="0"/>
        <v>0</v>
      </c>
      <c r="G48" s="473" t="e">
        <f>F48/D48*100%</f>
        <v>#DIV/0!</v>
      </c>
      <c r="H48" s="77"/>
    </row>
    <row r="49" spans="1:8">
      <c r="A49" s="860" t="s">
        <v>61</v>
      </c>
      <c r="B49" s="828"/>
      <c r="C49" s="828"/>
      <c r="D49" s="828"/>
      <c r="E49" s="828"/>
      <c r="F49" s="828"/>
      <c r="G49" s="828"/>
      <c r="H49" s="861"/>
    </row>
    <row r="50" spans="1:8" ht="51.75">
      <c r="A50" s="805" t="s">
        <v>29</v>
      </c>
      <c r="B50" s="806"/>
      <c r="C50" s="806"/>
      <c r="D50" s="785" t="s">
        <v>274</v>
      </c>
      <c r="E50" s="785" t="s">
        <v>271</v>
      </c>
      <c r="F50" s="785" t="s">
        <v>56</v>
      </c>
      <c r="G50" s="787" t="s">
        <v>46</v>
      </c>
      <c r="H50" s="789" t="s">
        <v>57</v>
      </c>
    </row>
    <row r="51" spans="1:8" ht="17.25">
      <c r="A51" s="83" t="s">
        <v>0</v>
      </c>
      <c r="B51" s="141" t="s">
        <v>1</v>
      </c>
      <c r="C51" s="141" t="s">
        <v>2</v>
      </c>
      <c r="D51" s="786"/>
      <c r="E51" s="786"/>
      <c r="F51" s="786"/>
      <c r="G51" s="788"/>
      <c r="H51" s="790"/>
    </row>
    <row r="52" spans="1:8">
      <c r="A52" s="174" t="s">
        <v>166</v>
      </c>
      <c r="B52" s="812" t="s">
        <v>167</v>
      </c>
      <c r="C52" s="486" t="s">
        <v>17</v>
      </c>
      <c r="D52" s="43"/>
      <c r="E52" s="43"/>
      <c r="F52" s="170">
        <f t="shared" ref="F52:F83" si="11">E52-D52</f>
        <v>0</v>
      </c>
      <c r="G52" s="414" t="e">
        <f>F52/D52*100%</f>
        <v>#DIV/0!</v>
      </c>
      <c r="H52" s="493"/>
    </row>
    <row r="53" spans="1:8">
      <c r="A53" s="63"/>
      <c r="B53" s="795"/>
      <c r="C53" s="165" t="s">
        <v>32</v>
      </c>
      <c r="D53" s="35"/>
      <c r="E53" s="35"/>
      <c r="F53" s="36">
        <f t="shared" si="11"/>
        <v>0</v>
      </c>
      <c r="G53" s="136" t="e">
        <f>F53/D53*100%</f>
        <v>#DIV/0!</v>
      </c>
      <c r="H53" s="37"/>
    </row>
    <row r="54" spans="1:8">
      <c r="A54" s="63"/>
      <c r="B54" s="795"/>
      <c r="C54" s="165" t="s">
        <v>162</v>
      </c>
      <c r="D54" s="36"/>
      <c r="E54" s="35"/>
      <c r="F54" s="36">
        <f t="shared" si="11"/>
        <v>0</v>
      </c>
      <c r="G54" s="136"/>
      <c r="H54" s="37"/>
    </row>
    <row r="55" spans="1:8" ht="49.5">
      <c r="A55" s="63"/>
      <c r="B55" s="795"/>
      <c r="C55" s="165" t="s">
        <v>80</v>
      </c>
      <c r="D55" s="35"/>
      <c r="E55" s="35"/>
      <c r="F55" s="36">
        <f t="shared" si="11"/>
        <v>0</v>
      </c>
      <c r="G55" s="136" t="e">
        <f>F55/D55*100%</f>
        <v>#DIV/0!</v>
      </c>
      <c r="H55" s="37"/>
    </row>
    <row r="56" spans="1:8" ht="33">
      <c r="A56" s="63"/>
      <c r="B56" s="795"/>
      <c r="C56" s="165" t="s">
        <v>33</v>
      </c>
      <c r="D56" s="35"/>
      <c r="E56" s="35"/>
      <c r="F56" s="36">
        <f t="shared" si="11"/>
        <v>0</v>
      </c>
      <c r="G56" s="136"/>
      <c r="H56" s="37"/>
    </row>
    <row r="57" spans="1:8" ht="33">
      <c r="A57" s="63"/>
      <c r="B57" s="795"/>
      <c r="C57" s="165" t="s">
        <v>18</v>
      </c>
      <c r="D57" s="35"/>
      <c r="E57" s="35"/>
      <c r="F57" s="36">
        <f t="shared" si="11"/>
        <v>0</v>
      </c>
      <c r="G57" s="136"/>
      <c r="H57" s="37"/>
    </row>
    <row r="58" spans="1:8">
      <c r="A58" s="63"/>
      <c r="B58" s="813"/>
      <c r="C58" s="488" t="s">
        <v>231</v>
      </c>
      <c r="D58" s="489">
        <f>SUM(D52:D57)</f>
        <v>0</v>
      </c>
      <c r="E58" s="489">
        <f t="shared" ref="E58" si="12">SUM(E52:E57)</f>
        <v>0</v>
      </c>
      <c r="F58" s="470">
        <f t="shared" si="11"/>
        <v>0</v>
      </c>
      <c r="G58" s="490" t="e">
        <f>F58/D58*100</f>
        <v>#DIV/0!</v>
      </c>
      <c r="H58" s="41"/>
    </row>
    <row r="59" spans="1:8" ht="33">
      <c r="A59" s="63"/>
      <c r="B59" s="812" t="s">
        <v>86</v>
      </c>
      <c r="C59" s="164" t="s">
        <v>19</v>
      </c>
      <c r="D59" s="737"/>
      <c r="E59" s="491"/>
      <c r="F59" s="170">
        <f t="shared" si="11"/>
        <v>0</v>
      </c>
      <c r="G59" s="414"/>
      <c r="H59" s="493"/>
    </row>
    <row r="60" spans="1:8" ht="33">
      <c r="A60" s="63"/>
      <c r="B60" s="795"/>
      <c r="C60" s="236" t="s">
        <v>163</v>
      </c>
      <c r="D60" s="720"/>
      <c r="E60" s="76"/>
      <c r="F60" s="36">
        <f t="shared" si="11"/>
        <v>0</v>
      </c>
      <c r="G60" s="136"/>
      <c r="H60" s="37"/>
    </row>
    <row r="61" spans="1:8">
      <c r="A61" s="63"/>
      <c r="B61" s="795"/>
      <c r="C61" s="165" t="s">
        <v>20</v>
      </c>
      <c r="D61" s="720"/>
      <c r="E61" s="76"/>
      <c r="F61" s="36">
        <f t="shared" si="11"/>
        <v>0</v>
      </c>
      <c r="G61" s="136"/>
      <c r="H61" s="37"/>
    </row>
    <row r="62" spans="1:8">
      <c r="A62" s="63"/>
      <c r="B62" s="813"/>
      <c r="C62" s="488" t="s">
        <v>232</v>
      </c>
      <c r="D62" s="738">
        <f>SUM(D59:D61)</f>
        <v>0</v>
      </c>
      <c r="E62" s="66">
        <f t="shared" ref="E62" si="13">SUM(E59:E61)</f>
        <v>0</v>
      </c>
      <c r="F62" s="40">
        <f t="shared" si="11"/>
        <v>0</v>
      </c>
      <c r="G62" s="247"/>
      <c r="H62" s="41"/>
    </row>
    <row r="63" spans="1:8">
      <c r="A63" s="63"/>
      <c r="B63" s="794" t="s">
        <v>119</v>
      </c>
      <c r="C63" s="236" t="s">
        <v>21</v>
      </c>
      <c r="D63" s="744"/>
      <c r="E63" s="76"/>
      <c r="F63" s="36">
        <f t="shared" si="11"/>
        <v>0</v>
      </c>
      <c r="G63" s="136"/>
      <c r="H63" s="37"/>
    </row>
    <row r="64" spans="1:8" ht="33">
      <c r="A64" s="63"/>
      <c r="B64" s="795"/>
      <c r="C64" s="165" t="s">
        <v>34</v>
      </c>
      <c r="D64" s="720"/>
      <c r="E64" s="76"/>
      <c r="F64" s="36">
        <f t="shared" si="11"/>
        <v>0</v>
      </c>
      <c r="G64" s="136" t="e">
        <f>F64/D64*100%</f>
        <v>#DIV/0!</v>
      </c>
      <c r="H64" s="37"/>
    </row>
    <row r="65" spans="1:8">
      <c r="A65" s="63"/>
      <c r="B65" s="795"/>
      <c r="C65" s="165" t="s">
        <v>23</v>
      </c>
      <c r="D65" s="720"/>
      <c r="E65" s="76"/>
      <c r="F65" s="36">
        <f t="shared" si="11"/>
        <v>0</v>
      </c>
      <c r="G65" s="136" t="e">
        <f>F65/D65*100%</f>
        <v>#DIV/0!</v>
      </c>
      <c r="H65" s="37"/>
    </row>
    <row r="66" spans="1:8" ht="33">
      <c r="A66" s="63"/>
      <c r="B66" s="795"/>
      <c r="C66" s="165" t="s">
        <v>24</v>
      </c>
      <c r="D66" s="720"/>
      <c r="E66" s="76"/>
      <c r="F66" s="36">
        <f t="shared" si="11"/>
        <v>0</v>
      </c>
      <c r="G66" s="136" t="e">
        <f>F66/D66*100%</f>
        <v>#DIV/0!</v>
      </c>
      <c r="H66" s="37"/>
    </row>
    <row r="67" spans="1:8">
      <c r="A67" s="105"/>
      <c r="B67" s="795"/>
      <c r="C67" s="165" t="s">
        <v>35</v>
      </c>
      <c r="D67" s="721"/>
      <c r="E67" s="171"/>
      <c r="F67" s="138">
        <f t="shared" si="11"/>
        <v>0</v>
      </c>
      <c r="G67" s="139"/>
      <c r="H67" s="75"/>
    </row>
    <row r="68" spans="1:8">
      <c r="A68" s="105"/>
      <c r="B68" s="795"/>
      <c r="C68" s="161" t="s">
        <v>82</v>
      </c>
      <c r="D68" s="44"/>
      <c r="E68" s="717"/>
      <c r="F68" s="65">
        <f t="shared" si="11"/>
        <v>0</v>
      </c>
      <c r="G68" s="235"/>
      <c r="H68" s="82"/>
    </row>
    <row r="69" spans="1:8" ht="33">
      <c r="A69" s="105"/>
      <c r="B69" s="795"/>
      <c r="C69" s="161" t="s">
        <v>36</v>
      </c>
      <c r="D69" s="44"/>
      <c r="E69" s="717"/>
      <c r="F69" s="65">
        <f t="shared" si="11"/>
        <v>0</v>
      </c>
      <c r="G69" s="235"/>
      <c r="H69" s="82"/>
    </row>
    <row r="70" spans="1:8">
      <c r="A70" s="105"/>
      <c r="B70" s="795"/>
      <c r="C70" s="256" t="s">
        <v>233</v>
      </c>
      <c r="D70" s="745">
        <f>SUM(D63:D69)</f>
        <v>0</v>
      </c>
      <c r="E70" s="742">
        <f t="shared" ref="E70" si="14">SUM(E63:E69)</f>
        <v>0</v>
      </c>
      <c r="F70" s="568">
        <f t="shared" si="11"/>
        <v>0</v>
      </c>
      <c r="G70" s="580" t="e">
        <f>F70/D70*100</f>
        <v>#DIV/0!</v>
      </c>
      <c r="H70" s="37"/>
    </row>
    <row r="71" spans="1:8">
      <c r="A71" s="142" t="s">
        <v>113</v>
      </c>
      <c r="B71" s="865" t="s">
        <v>13</v>
      </c>
      <c r="C71" s="866"/>
      <c r="D71" s="739">
        <f>SUM(D58,D62,D70)</f>
        <v>0</v>
      </c>
      <c r="E71" s="718">
        <f t="shared" ref="E71" si="15">SUM(E58,E62,E70)</f>
        <v>0</v>
      </c>
      <c r="F71" s="470">
        <f t="shared" si="11"/>
        <v>0</v>
      </c>
      <c r="G71" s="582" t="e">
        <f>F71/D71*100</f>
        <v>#DIV/0!</v>
      </c>
      <c r="H71" s="41"/>
    </row>
    <row r="72" spans="1:8" ht="33">
      <c r="A72" s="814" t="s">
        <v>168</v>
      </c>
      <c r="B72" s="794" t="s">
        <v>41</v>
      </c>
      <c r="C72" s="166" t="s">
        <v>11</v>
      </c>
      <c r="D72" s="569"/>
      <c r="E72" s="169"/>
      <c r="F72" s="532">
        <f t="shared" si="11"/>
        <v>0</v>
      </c>
      <c r="G72" s="583"/>
      <c r="H72" s="37"/>
    </row>
    <row r="73" spans="1:8">
      <c r="A73" s="814"/>
      <c r="B73" s="794"/>
      <c r="C73" s="436" t="s">
        <v>242</v>
      </c>
      <c r="D73" s="241"/>
      <c r="E73" s="497"/>
      <c r="F73" s="36">
        <f t="shared" si="11"/>
        <v>0</v>
      </c>
      <c r="G73" s="182"/>
      <c r="H73" s="37"/>
    </row>
    <row r="74" spans="1:8" ht="33">
      <c r="A74" s="815"/>
      <c r="B74" s="795"/>
      <c r="C74" s="161" t="s">
        <v>37</v>
      </c>
      <c r="D74" s="44"/>
      <c r="E74" s="76"/>
      <c r="F74" s="36">
        <f t="shared" si="11"/>
        <v>0</v>
      </c>
      <c r="G74" s="182"/>
      <c r="H74" s="37"/>
    </row>
    <row r="75" spans="1:8">
      <c r="A75" s="816"/>
      <c r="B75" s="857" t="s">
        <v>13</v>
      </c>
      <c r="C75" s="858"/>
      <c r="D75" s="72">
        <f>SUM(D72:D74)</f>
        <v>0</v>
      </c>
      <c r="E75" s="723">
        <f t="shared" ref="E75" si="16">SUM(E72:E74)</f>
        <v>0</v>
      </c>
      <c r="F75" s="40">
        <f t="shared" si="11"/>
        <v>0</v>
      </c>
      <c r="G75" s="240"/>
      <c r="H75" s="42"/>
    </row>
    <row r="76" spans="1:8">
      <c r="A76" s="796" t="s">
        <v>203</v>
      </c>
      <c r="B76" s="799" t="s">
        <v>119</v>
      </c>
      <c r="C76" s="534" t="s">
        <v>120</v>
      </c>
      <c r="D76" s="69"/>
      <c r="E76" s="743"/>
      <c r="F76" s="70">
        <f t="shared" si="11"/>
        <v>0</v>
      </c>
      <c r="G76" s="416"/>
      <c r="H76" s="78"/>
    </row>
    <row r="77" spans="1:8">
      <c r="A77" s="797"/>
      <c r="B77" s="800"/>
      <c r="C77" s="560" t="s">
        <v>121</v>
      </c>
      <c r="D77" s="238"/>
      <c r="E77" s="732"/>
      <c r="F77" s="65">
        <f t="shared" si="11"/>
        <v>0</v>
      </c>
      <c r="G77" s="235"/>
      <c r="H77" s="254"/>
    </row>
    <row r="78" spans="1:8">
      <c r="A78" s="797"/>
      <c r="B78" s="800"/>
      <c r="C78" s="560" t="s">
        <v>172</v>
      </c>
      <c r="D78" s="238"/>
      <c r="E78" s="732"/>
      <c r="F78" s="65">
        <f t="shared" si="11"/>
        <v>0</v>
      </c>
      <c r="G78" s="235"/>
      <c r="H78" s="254"/>
    </row>
    <row r="79" spans="1:8">
      <c r="A79" s="797"/>
      <c r="B79" s="800"/>
      <c r="C79" s="244" t="s">
        <v>122</v>
      </c>
      <c r="D79" s="44"/>
      <c r="E79" s="717"/>
      <c r="F79" s="65">
        <f t="shared" si="11"/>
        <v>0</v>
      </c>
      <c r="G79" s="235"/>
      <c r="H79" s="82"/>
    </row>
    <row r="80" spans="1:8">
      <c r="A80" s="797"/>
      <c r="B80" s="800"/>
      <c r="C80" s="244" t="s">
        <v>173</v>
      </c>
      <c r="D80" s="44"/>
      <c r="E80" s="717"/>
      <c r="F80" s="65">
        <f t="shared" si="11"/>
        <v>0</v>
      </c>
      <c r="G80" s="235"/>
      <c r="H80" s="82"/>
    </row>
    <row r="81" spans="1:8">
      <c r="A81" s="797"/>
      <c r="B81" s="859"/>
      <c r="C81" s="243" t="s">
        <v>234</v>
      </c>
      <c r="D81" s="65">
        <f>SUM(D76:D80)</f>
        <v>0</v>
      </c>
      <c r="E81" s="733">
        <f t="shared" ref="E81" si="17">SUM(E76:E80)</f>
        <v>0</v>
      </c>
      <c r="F81" s="65">
        <f t="shared" si="11"/>
        <v>0</v>
      </c>
      <c r="G81" s="235"/>
      <c r="H81" s="82"/>
    </row>
    <row r="82" spans="1:8" ht="33">
      <c r="A82" s="797"/>
      <c r="B82" s="869" t="s">
        <v>174</v>
      </c>
      <c r="C82" s="562" t="s">
        <v>149</v>
      </c>
      <c r="D82" s="44"/>
      <c r="E82" s="717"/>
      <c r="F82" s="65">
        <f t="shared" si="11"/>
        <v>0</v>
      </c>
      <c r="G82" s="235"/>
      <c r="H82" s="82"/>
    </row>
    <row r="83" spans="1:8" ht="33">
      <c r="A83" s="797"/>
      <c r="B83" s="803"/>
      <c r="C83" s="562" t="s">
        <v>169</v>
      </c>
      <c r="D83" s="44"/>
      <c r="E83" s="717"/>
      <c r="F83" s="65">
        <f t="shared" si="11"/>
        <v>0</v>
      </c>
      <c r="G83" s="235"/>
      <c r="H83" s="82"/>
    </row>
    <row r="84" spans="1:8" ht="33">
      <c r="A84" s="797"/>
      <c r="B84" s="803"/>
      <c r="C84" s="562" t="s">
        <v>170</v>
      </c>
      <c r="D84" s="44"/>
      <c r="E84" s="717"/>
      <c r="F84" s="65">
        <f t="shared" ref="F84:F112" si="18">E84-D84</f>
        <v>0</v>
      </c>
      <c r="G84" s="235"/>
      <c r="H84" s="82"/>
    </row>
    <row r="85" spans="1:8" ht="33">
      <c r="A85" s="797"/>
      <c r="B85" s="803"/>
      <c r="C85" s="562" t="s">
        <v>128</v>
      </c>
      <c r="D85" s="44"/>
      <c r="E85" s="717"/>
      <c r="F85" s="65">
        <f t="shared" si="18"/>
        <v>0</v>
      </c>
      <c r="G85" s="235"/>
      <c r="H85" s="82"/>
    </row>
    <row r="86" spans="1:8" ht="49.5">
      <c r="A86" s="797"/>
      <c r="B86" s="803"/>
      <c r="C86" s="562" t="s">
        <v>125</v>
      </c>
      <c r="D86" s="44"/>
      <c r="E86" s="717"/>
      <c r="F86" s="65">
        <f t="shared" si="18"/>
        <v>0</v>
      </c>
      <c r="G86" s="235"/>
      <c r="H86" s="82"/>
    </row>
    <row r="87" spans="1:8" ht="49.5">
      <c r="A87" s="797"/>
      <c r="B87" s="803"/>
      <c r="C87" s="562" t="s">
        <v>129</v>
      </c>
      <c r="D87" s="44"/>
      <c r="E87" s="717"/>
      <c r="F87" s="65">
        <f t="shared" si="18"/>
        <v>0</v>
      </c>
      <c r="G87" s="235"/>
      <c r="H87" s="82"/>
    </row>
    <row r="88" spans="1:8" ht="49.5">
      <c r="A88" s="797"/>
      <c r="B88" s="803"/>
      <c r="C88" s="242" t="s">
        <v>126</v>
      </c>
      <c r="D88" s="44"/>
      <c r="E88" s="717"/>
      <c r="F88" s="65">
        <f t="shared" si="18"/>
        <v>0</v>
      </c>
      <c r="G88" s="235" t="e">
        <f>F88/D88*100%</f>
        <v>#DIV/0!</v>
      </c>
      <c r="H88" s="82"/>
    </row>
    <row r="89" spans="1:8" ht="49.5">
      <c r="A89" s="797"/>
      <c r="B89" s="803"/>
      <c r="C89" s="562" t="s">
        <v>127</v>
      </c>
      <c r="D89" s="44"/>
      <c r="E89" s="717"/>
      <c r="F89" s="65">
        <f t="shared" si="18"/>
        <v>0</v>
      </c>
      <c r="G89" s="235"/>
      <c r="H89" s="82"/>
    </row>
    <row r="90" spans="1:8" ht="33">
      <c r="A90" s="797"/>
      <c r="B90" s="803"/>
      <c r="C90" s="562" t="s">
        <v>124</v>
      </c>
      <c r="D90" s="44"/>
      <c r="E90" s="717"/>
      <c r="F90" s="65">
        <f t="shared" si="18"/>
        <v>0</v>
      </c>
      <c r="G90" s="235"/>
      <c r="H90" s="82"/>
    </row>
    <row r="91" spans="1:8" ht="33">
      <c r="A91" s="797"/>
      <c r="B91" s="803"/>
      <c r="C91" s="562" t="s">
        <v>123</v>
      </c>
      <c r="D91" s="44"/>
      <c r="E91" s="717"/>
      <c r="F91" s="65">
        <f t="shared" si="18"/>
        <v>0</v>
      </c>
      <c r="G91" s="235"/>
      <c r="H91" s="82"/>
    </row>
    <row r="92" spans="1:8" ht="33">
      <c r="A92" s="797"/>
      <c r="B92" s="803"/>
      <c r="C92" s="562" t="s">
        <v>171</v>
      </c>
      <c r="D92" s="44"/>
      <c r="E92" s="717"/>
      <c r="F92" s="65">
        <f t="shared" si="18"/>
        <v>0</v>
      </c>
      <c r="G92" s="235"/>
      <c r="H92" s="82"/>
    </row>
    <row r="93" spans="1:8" ht="33">
      <c r="A93" s="797"/>
      <c r="B93" s="803"/>
      <c r="C93" s="562" t="s">
        <v>188</v>
      </c>
      <c r="D93" s="44"/>
      <c r="E93" s="717"/>
      <c r="F93" s="65">
        <f t="shared" si="18"/>
        <v>0</v>
      </c>
      <c r="G93" s="235"/>
      <c r="H93" s="82"/>
    </row>
    <row r="94" spans="1:8" ht="33">
      <c r="A94" s="797"/>
      <c r="B94" s="803"/>
      <c r="C94" s="562" t="s">
        <v>189</v>
      </c>
      <c r="D94" s="44"/>
      <c r="E94" s="717"/>
      <c r="F94" s="65">
        <f t="shared" si="18"/>
        <v>0</v>
      </c>
      <c r="G94" s="235"/>
      <c r="H94" s="82"/>
    </row>
    <row r="95" spans="1:8" ht="49.5">
      <c r="A95" s="797"/>
      <c r="B95" s="803"/>
      <c r="C95" s="562" t="s">
        <v>190</v>
      </c>
      <c r="D95" s="44"/>
      <c r="E95" s="717"/>
      <c r="F95" s="65">
        <f t="shared" si="18"/>
        <v>0</v>
      </c>
      <c r="G95" s="235"/>
      <c r="H95" s="82"/>
    </row>
    <row r="96" spans="1:8" ht="33">
      <c r="A96" s="797"/>
      <c r="B96" s="803"/>
      <c r="C96" s="562" t="s">
        <v>191</v>
      </c>
      <c r="D96" s="44"/>
      <c r="E96" s="717"/>
      <c r="F96" s="65">
        <f t="shared" si="18"/>
        <v>0</v>
      </c>
      <c r="G96" s="235"/>
      <c r="H96" s="82"/>
    </row>
    <row r="97" spans="1:8" ht="33">
      <c r="A97" s="797"/>
      <c r="B97" s="803"/>
      <c r="C97" s="562" t="s">
        <v>192</v>
      </c>
      <c r="D97" s="44"/>
      <c r="E97" s="717"/>
      <c r="F97" s="65">
        <f t="shared" si="18"/>
        <v>0</v>
      </c>
      <c r="G97" s="235"/>
      <c r="H97" s="82"/>
    </row>
    <row r="98" spans="1:8" ht="33">
      <c r="A98" s="797"/>
      <c r="B98" s="803"/>
      <c r="C98" s="562" t="s">
        <v>193</v>
      </c>
      <c r="D98" s="44"/>
      <c r="E98" s="717"/>
      <c r="F98" s="65">
        <f t="shared" si="18"/>
        <v>0</v>
      </c>
      <c r="G98" s="235"/>
      <c r="H98" s="82"/>
    </row>
    <row r="99" spans="1:8" ht="33">
      <c r="A99" s="797"/>
      <c r="B99" s="803"/>
      <c r="C99" s="562" t="s">
        <v>194</v>
      </c>
      <c r="D99" s="44"/>
      <c r="E99" s="717"/>
      <c r="F99" s="65">
        <f t="shared" si="18"/>
        <v>0</v>
      </c>
      <c r="G99" s="235"/>
      <c r="H99" s="82"/>
    </row>
    <row r="100" spans="1:8" ht="33">
      <c r="A100" s="797"/>
      <c r="B100" s="803"/>
      <c r="C100" s="562" t="s">
        <v>183</v>
      </c>
      <c r="D100" s="44"/>
      <c r="E100" s="717"/>
      <c r="F100" s="65">
        <f t="shared" si="18"/>
        <v>0</v>
      </c>
      <c r="G100" s="235"/>
      <c r="H100" s="82"/>
    </row>
    <row r="101" spans="1:8" ht="49.5">
      <c r="A101" s="797"/>
      <c r="B101" s="803"/>
      <c r="C101" s="562" t="s">
        <v>184</v>
      </c>
      <c r="D101" s="44"/>
      <c r="E101" s="717"/>
      <c r="F101" s="65">
        <f t="shared" si="18"/>
        <v>0</v>
      </c>
      <c r="G101" s="235"/>
      <c r="H101" s="82"/>
    </row>
    <row r="102" spans="1:8" ht="33">
      <c r="A102" s="797"/>
      <c r="B102" s="803"/>
      <c r="C102" s="562" t="s">
        <v>185</v>
      </c>
      <c r="D102" s="44"/>
      <c r="E102" s="717"/>
      <c r="F102" s="65">
        <f t="shared" si="18"/>
        <v>0</v>
      </c>
      <c r="G102" s="235"/>
      <c r="H102" s="82"/>
    </row>
    <row r="103" spans="1:8" ht="33">
      <c r="A103" s="797"/>
      <c r="B103" s="803"/>
      <c r="C103" s="562" t="s">
        <v>186</v>
      </c>
      <c r="D103" s="44"/>
      <c r="E103" s="717"/>
      <c r="F103" s="65">
        <f t="shared" si="18"/>
        <v>0</v>
      </c>
      <c r="G103" s="235"/>
      <c r="H103" s="82"/>
    </row>
    <row r="104" spans="1:8">
      <c r="A104" s="797"/>
      <c r="B104" s="804"/>
      <c r="C104" s="435" t="s">
        <v>235</v>
      </c>
      <c r="D104" s="469">
        <f>SUM(D82:D103)</f>
        <v>0</v>
      </c>
      <c r="E104" s="726">
        <f>SUM(E82:E103)</f>
        <v>0</v>
      </c>
      <c r="F104" s="469">
        <f t="shared" si="18"/>
        <v>0</v>
      </c>
      <c r="G104" s="579" t="e">
        <f>F104/D104*100</f>
        <v>#DIV/0!</v>
      </c>
      <c r="H104" s="80"/>
    </row>
    <row r="105" spans="1:8">
      <c r="A105" s="798"/>
      <c r="B105" s="870" t="s">
        <v>13</v>
      </c>
      <c r="C105" s="870"/>
      <c r="D105" s="566">
        <f>SUM(D81,D104)</f>
        <v>0</v>
      </c>
      <c r="E105" s="727">
        <f>SUM(E81,E104)</f>
        <v>0</v>
      </c>
      <c r="F105" s="470">
        <f t="shared" si="18"/>
        <v>0</v>
      </c>
      <c r="G105" s="584" t="e">
        <f>F105/D105*100</f>
        <v>#DIV/0!</v>
      </c>
      <c r="H105" s="522"/>
    </row>
    <row r="106" spans="1:8">
      <c r="A106" s="797" t="s">
        <v>202</v>
      </c>
      <c r="B106" s="221" t="s">
        <v>5</v>
      </c>
      <c r="C106" s="236" t="s">
        <v>8</v>
      </c>
      <c r="D106" s="728"/>
      <c r="E106" s="76"/>
      <c r="F106" s="36">
        <f t="shared" si="18"/>
        <v>0</v>
      </c>
      <c r="G106" s="182"/>
      <c r="H106" s="37"/>
    </row>
    <row r="107" spans="1:8">
      <c r="A107" s="798"/>
      <c r="B107" s="829" t="s">
        <v>13</v>
      </c>
      <c r="C107" s="830"/>
      <c r="D107" s="72">
        <f>D106</f>
        <v>0</v>
      </c>
      <c r="E107" s="723">
        <f t="shared" ref="E107" si="19">E106</f>
        <v>0</v>
      </c>
      <c r="F107" s="173">
        <f t="shared" si="18"/>
        <v>0</v>
      </c>
      <c r="G107" s="181"/>
      <c r="H107" s="42"/>
    </row>
    <row r="108" spans="1:8" ht="33">
      <c r="A108" s="793" t="s">
        <v>200</v>
      </c>
      <c r="B108" s="794" t="s">
        <v>175</v>
      </c>
      <c r="C108" s="166" t="s">
        <v>60</v>
      </c>
      <c r="D108" s="729"/>
      <c r="E108" s="231"/>
      <c r="F108" s="172">
        <f t="shared" si="18"/>
        <v>0</v>
      </c>
      <c r="G108" s="136"/>
      <c r="H108" s="39"/>
    </row>
    <row r="109" spans="1:8">
      <c r="A109" s="793"/>
      <c r="B109" s="795"/>
      <c r="C109" s="161" t="s">
        <v>38</v>
      </c>
      <c r="D109" s="715"/>
      <c r="E109" s="76"/>
      <c r="F109" s="36">
        <f t="shared" si="18"/>
        <v>0</v>
      </c>
      <c r="G109" s="136" t="e">
        <f>F109/D109*100%</f>
        <v>#DIV/0!</v>
      </c>
      <c r="H109" s="37"/>
    </row>
    <row r="110" spans="1:8">
      <c r="A110" s="854"/>
      <c r="B110" s="855" t="s">
        <v>13</v>
      </c>
      <c r="C110" s="856"/>
      <c r="D110" s="740">
        <f>SUM(D108:D109)</f>
        <v>0</v>
      </c>
      <c r="E110" s="734">
        <f t="shared" ref="E110" si="20">SUM(E108:E109)</f>
        <v>0</v>
      </c>
      <c r="F110" s="173">
        <f t="shared" si="18"/>
        <v>0</v>
      </c>
      <c r="G110" s="139" t="e">
        <f>F110/D110*100</f>
        <v>#DIV/0!</v>
      </c>
      <c r="H110" s="42"/>
    </row>
    <row r="111" spans="1:8" ht="33">
      <c r="A111" s="167" t="s">
        <v>42</v>
      </c>
      <c r="B111" s="168" t="s">
        <v>42</v>
      </c>
      <c r="C111" s="237" t="s">
        <v>63</v>
      </c>
      <c r="D111" s="694"/>
      <c r="E111" s="232"/>
      <c r="F111" s="138">
        <f t="shared" si="18"/>
        <v>0</v>
      </c>
      <c r="G111" s="183"/>
      <c r="H111" s="143"/>
    </row>
    <row r="112" spans="1:8">
      <c r="A112" s="832" t="s">
        <v>40</v>
      </c>
      <c r="B112" s="833"/>
      <c r="C112" s="834"/>
      <c r="D112" s="741">
        <f>SUM(D71,D75,D105,D107,D110,D111)</f>
        <v>0</v>
      </c>
      <c r="E112" s="735">
        <f>SUM(E71,E75,E105,E107,E110,E111)</f>
        <v>0</v>
      </c>
      <c r="F112" s="295">
        <f t="shared" si="18"/>
        <v>0</v>
      </c>
      <c r="G112" s="473" t="e">
        <f>F112/D112*100</f>
        <v>#DIV/0!</v>
      </c>
      <c r="H112" s="77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19</vt:i4>
      </vt:variant>
    </vt:vector>
  </HeadingPairs>
  <TitlesOfParts>
    <vt:vector size="19" baseType="lpstr">
      <vt:lpstr>2025년 예산(안) 지부별총괄표</vt:lpstr>
      <vt:lpstr>총괄표(세입.세출)</vt:lpstr>
      <vt:lpstr>1. 본부사무국</vt:lpstr>
      <vt:lpstr>2. 서울지부</vt:lpstr>
      <vt:lpstr>3. 부산지부 </vt:lpstr>
      <vt:lpstr>4. 서울Y 봉천종합사회복지관</vt:lpstr>
      <vt:lpstr>5-2.강서종합사회복지관(재가노인지원서비스)</vt:lpstr>
      <vt:lpstr>5-3.강서구종합사회복지관(강서지역아동센터)</vt:lpstr>
      <vt:lpstr>5-4.강서구종합사회복지관(청소년지원센터)</vt:lpstr>
      <vt:lpstr>5-5.강서구종합사회복지관(자원봉사센터)</vt:lpstr>
      <vt:lpstr>5-6.강서구종합사회복지관(발달재활서비스)</vt:lpstr>
      <vt:lpstr>5-7.강서구종합사회복지관(심리치유서비스)</vt:lpstr>
      <vt:lpstr>7. 강서구어린이집</vt:lpstr>
      <vt:lpstr>5.강서구지역자활센터(장기요양사업)</vt:lpstr>
      <vt:lpstr>6.은학의집(총괄)</vt:lpstr>
      <vt:lpstr>6-1.은학의집(재가복지)</vt:lpstr>
      <vt:lpstr>6-2.은학의집(요양시설)</vt:lpstr>
      <vt:lpstr>7.울산씨밀레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YWCA</cp:lastModifiedBy>
  <cp:lastPrinted>2024-12-17T01:49:18Z</cp:lastPrinted>
  <dcterms:created xsi:type="dcterms:W3CDTF">2020-12-29T07:45:36Z</dcterms:created>
  <dcterms:modified xsi:type="dcterms:W3CDTF">2024-12-17T01:52:02Z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