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★★YWCA_복지사업단(20190301이후)★★\4. 법인행정사무\1. 이사회\★★회의자료★★\2024\임시이사회\제3차 임시이사회(20240925)\"/>
    </mc:Choice>
  </mc:AlternateContent>
  <bookViews>
    <workbookView xWindow="14460" yWindow="90" windowWidth="14250" windowHeight="12810" tabRatio="828" firstSheet="13" activeTab="17"/>
  </bookViews>
  <sheets>
    <sheet name="2024년 추경예산(안) 지부별총괄표" sheetId="35" r:id="rId1"/>
    <sheet name="총괄표(세입.세출)" sheetId="40" r:id="rId2"/>
    <sheet name="1. 본부사무국" sheetId="17" r:id="rId3"/>
    <sheet name="2.서울지부" sheetId="41" r:id="rId4"/>
    <sheet name="3.부산지부" sheetId="42" r:id="rId5"/>
    <sheet name="4. 서울Y 봉천종합사회복지관" sheetId="10" r:id="rId6"/>
    <sheet name="5.서울Y누리봄" sheetId="43" r:id="rId7"/>
    <sheet name="6. 강서종합사회복지관(총괄)" sheetId="44" r:id="rId8"/>
    <sheet name="6-1. 강서종합사회복지관" sheetId="48" r:id="rId9"/>
    <sheet name="6-2.강서종합사회복지관(재가노인지원서비스)" sheetId="49" r:id="rId10"/>
    <sheet name="6-3.강서구종합사회복지관(강서지역아동센터)" sheetId="50" r:id="rId11"/>
    <sheet name="6-4.강서구종합사회복지관(청소년지원센터)" sheetId="51" r:id="rId12"/>
    <sheet name="6-5.강서구종합사회복지관(자원봉사센터)" sheetId="54" r:id="rId13"/>
    <sheet name="6-6.강서구종합사회복지관(발달재활서비스)" sheetId="52" r:id="rId14"/>
    <sheet name="6-7.강서구종합사회복지관(심리치유서비스)" sheetId="53" r:id="rId15"/>
    <sheet name="7. 강서구어린이집" sheetId="37" state="hidden" r:id="rId16"/>
    <sheet name="8.강서구지역자활센터(장기요양사업)" sheetId="47" r:id="rId17"/>
    <sheet name="9.은학의집(총괄)" sheetId="45" r:id="rId18"/>
    <sheet name="9-1.은학의집(재가복지)" sheetId="55" r:id="rId19"/>
    <sheet name="9-2은학의집(요양시설)" sheetId="56" r:id="rId20"/>
    <sheet name="9.울산씨밀레" sheetId="46" r:id="rId21"/>
    <sheet name="Sheet1" sheetId="38" state="hidden" r:id="rId22"/>
  </sheets>
  <externalReferences>
    <externalReference r:id="rId23"/>
    <externalReference r:id="rId2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40" l="1"/>
  <c r="G174" i="40"/>
  <c r="G172" i="40"/>
  <c r="G149" i="40"/>
  <c r="G150" i="40"/>
  <c r="G151" i="40"/>
  <c r="G152" i="40"/>
  <c r="G153" i="40"/>
  <c r="G154" i="40"/>
  <c r="G155" i="40"/>
  <c r="G156" i="40"/>
  <c r="G157" i="40"/>
  <c r="G158" i="40"/>
  <c r="G159" i="40"/>
  <c r="G160" i="40"/>
  <c r="G161" i="40"/>
  <c r="G162" i="40"/>
  <c r="G163" i="40"/>
  <c r="G164" i="40"/>
  <c r="G165" i="40"/>
  <c r="G166" i="40"/>
  <c r="G167" i="40"/>
  <c r="G168" i="40"/>
  <c r="G169" i="40"/>
  <c r="G148" i="40"/>
  <c r="G143" i="40"/>
  <c r="G144" i="40"/>
  <c r="G145" i="40"/>
  <c r="G146" i="40"/>
  <c r="G142" i="40"/>
  <c r="G139" i="40"/>
  <c r="G140" i="40"/>
  <c r="G138" i="40"/>
  <c r="G130" i="40"/>
  <c r="G131" i="40"/>
  <c r="G132" i="40"/>
  <c r="G133" i="40"/>
  <c r="G134" i="40"/>
  <c r="G135" i="40"/>
  <c r="G129" i="40"/>
  <c r="G126" i="40"/>
  <c r="G127" i="40"/>
  <c r="G125" i="40"/>
  <c r="G119" i="40"/>
  <c r="G120" i="40"/>
  <c r="G121" i="40"/>
  <c r="G122" i="40"/>
  <c r="G123" i="40"/>
  <c r="G118" i="40"/>
  <c r="G56" i="40"/>
  <c r="F56" i="40"/>
  <c r="G55" i="40"/>
  <c r="E56" i="40"/>
  <c r="G51" i="40"/>
  <c r="G52" i="40"/>
  <c r="G53" i="40"/>
  <c r="F51" i="40"/>
  <c r="F52" i="40"/>
  <c r="F53" i="40"/>
  <c r="E51" i="40"/>
  <c r="E52" i="40"/>
  <c r="E53" i="40"/>
  <c r="G48" i="40"/>
  <c r="G47" i="40"/>
  <c r="G45" i="40"/>
  <c r="G41" i="40"/>
  <c r="G40" i="40"/>
  <c r="G28" i="40"/>
  <c r="G11" i="35"/>
  <c r="H118" i="43"/>
  <c r="H111" i="43"/>
  <c r="G108" i="43"/>
  <c r="G107" i="43"/>
  <c r="H108" i="43"/>
  <c r="F108" i="43"/>
  <c r="H106" i="43"/>
  <c r="H105" i="43"/>
  <c r="H92" i="43"/>
  <c r="H91" i="43"/>
  <c r="F105" i="43"/>
  <c r="G82" i="43"/>
  <c r="H82" i="43" s="1"/>
  <c r="G80" i="43"/>
  <c r="H80" i="43" s="1"/>
  <c r="G78" i="43"/>
  <c r="G77" i="43"/>
  <c r="H78" i="43"/>
  <c r="H77" i="43"/>
  <c r="F82" i="43"/>
  <c r="H76" i="43"/>
  <c r="H73" i="43"/>
  <c r="F76" i="43"/>
  <c r="H72" i="43"/>
  <c r="G72" i="43"/>
  <c r="H66" i="43"/>
  <c r="H67" i="43"/>
  <c r="H68" i="43"/>
  <c r="H70" i="43"/>
  <c r="H71" i="43"/>
  <c r="H65" i="43"/>
  <c r="G66" i="43"/>
  <c r="G67" i="43"/>
  <c r="G68" i="43"/>
  <c r="G69" i="43"/>
  <c r="G70" i="43"/>
  <c r="G71" i="43"/>
  <c r="G65" i="43"/>
  <c r="F72" i="43"/>
  <c r="F71" i="43"/>
  <c r="H59" i="43"/>
  <c r="H57" i="43"/>
  <c r="H58" i="43"/>
  <c r="H56" i="43"/>
  <c r="H53" i="43"/>
  <c r="F59" i="43"/>
  <c r="H49" i="43"/>
  <c r="H45" i="43"/>
  <c r="H44" i="43"/>
  <c r="G45" i="43"/>
  <c r="G44" i="43"/>
  <c r="F45" i="43"/>
  <c r="G40" i="43"/>
  <c r="G39" i="43"/>
  <c r="H39" i="43" s="1"/>
  <c r="G38" i="43"/>
  <c r="H40" i="43"/>
  <c r="H38" i="43"/>
  <c r="F40" i="43"/>
  <c r="G30" i="43"/>
  <c r="G29" i="43"/>
  <c r="G28" i="43"/>
  <c r="H30" i="43"/>
  <c r="H29" i="43"/>
  <c r="H28" i="43"/>
  <c r="F30" i="43"/>
  <c r="G27" i="43"/>
  <c r="G26" i="43"/>
  <c r="H26" i="43" s="1"/>
  <c r="G25" i="43"/>
  <c r="H27" i="43"/>
  <c r="H25" i="43"/>
  <c r="G13" i="43"/>
  <c r="G8" i="43"/>
  <c r="H13" i="43"/>
  <c r="H8" i="43"/>
  <c r="E49" i="10" l="1"/>
  <c r="F49" i="10"/>
  <c r="D49" i="10"/>
  <c r="F237" i="40"/>
  <c r="E237" i="40"/>
  <c r="E184" i="40"/>
  <c r="F111" i="46"/>
  <c r="E111" i="46"/>
  <c r="D111" i="46"/>
  <c r="F105" i="46"/>
  <c r="E105" i="46"/>
  <c r="D105" i="46"/>
  <c r="G92" i="46"/>
  <c r="F71" i="46"/>
  <c r="F72" i="46" s="1"/>
  <c r="E71" i="46"/>
  <c r="E72" i="46" s="1"/>
  <c r="D71" i="46"/>
  <c r="D72" i="46" s="1"/>
  <c r="F63" i="46"/>
  <c r="E63" i="46"/>
  <c r="D63" i="46"/>
  <c r="F59" i="46"/>
  <c r="E59" i="46"/>
  <c r="D59" i="46"/>
  <c r="F45" i="46"/>
  <c r="E45" i="46"/>
  <c r="D45" i="46"/>
  <c r="F40" i="46"/>
  <c r="E40" i="46"/>
  <c r="D40" i="46"/>
  <c r="H27" i="46"/>
  <c r="H24" i="46"/>
  <c r="H23" i="46"/>
  <c r="F27" i="46"/>
  <c r="D27" i="46"/>
  <c r="E23" i="46"/>
  <c r="E27" i="46" s="1"/>
  <c r="F30" i="46"/>
  <c r="E30" i="46"/>
  <c r="D30" i="46"/>
  <c r="F183" i="40" l="1"/>
  <c r="F175" i="40"/>
  <c r="F174" i="40"/>
  <c r="E175" i="40"/>
  <c r="E174" i="40"/>
  <c r="F172" i="40"/>
  <c r="E172" i="40"/>
  <c r="F149" i="40"/>
  <c r="F150" i="40"/>
  <c r="F151" i="40"/>
  <c r="F152" i="40"/>
  <c r="F153" i="40"/>
  <c r="F154" i="40"/>
  <c r="F155" i="40"/>
  <c r="F156" i="40"/>
  <c r="F157" i="40"/>
  <c r="F158" i="40"/>
  <c r="F159" i="40"/>
  <c r="F160" i="40"/>
  <c r="F161" i="40"/>
  <c r="F162" i="40"/>
  <c r="F163" i="40"/>
  <c r="F164" i="40"/>
  <c r="F165" i="40"/>
  <c r="F166" i="40"/>
  <c r="F167" i="40"/>
  <c r="F168" i="40"/>
  <c r="F169" i="40"/>
  <c r="F148" i="40"/>
  <c r="E166" i="40"/>
  <c r="E167" i="40"/>
  <c r="E168" i="40"/>
  <c r="E169" i="40"/>
  <c r="E149" i="40"/>
  <c r="E150" i="40"/>
  <c r="E151" i="40"/>
  <c r="E152" i="40"/>
  <c r="E153" i="40"/>
  <c r="E154" i="40"/>
  <c r="E155" i="40"/>
  <c r="E156" i="40"/>
  <c r="E157" i="40"/>
  <c r="E158" i="40"/>
  <c r="E159" i="40"/>
  <c r="E160" i="40"/>
  <c r="E161" i="40"/>
  <c r="E162" i="40"/>
  <c r="E163" i="40"/>
  <c r="E164" i="40"/>
  <c r="E165" i="40"/>
  <c r="E148" i="40"/>
  <c r="F143" i="40"/>
  <c r="F144" i="40"/>
  <c r="F145" i="40"/>
  <c r="F146" i="40"/>
  <c r="F142" i="40"/>
  <c r="E143" i="40"/>
  <c r="E144" i="40"/>
  <c r="E145" i="40"/>
  <c r="E146" i="40"/>
  <c r="E142" i="40"/>
  <c r="F139" i="40"/>
  <c r="F140" i="40"/>
  <c r="F138" i="40"/>
  <c r="E139" i="40"/>
  <c r="E140" i="40"/>
  <c r="E138" i="40"/>
  <c r="F130" i="40"/>
  <c r="F131" i="40"/>
  <c r="F132" i="40"/>
  <c r="F133" i="40"/>
  <c r="F134" i="40"/>
  <c r="F135" i="40"/>
  <c r="F129" i="40"/>
  <c r="E130" i="40"/>
  <c r="E131" i="40"/>
  <c r="E132" i="40"/>
  <c r="E133" i="40"/>
  <c r="E134" i="40"/>
  <c r="E135" i="40"/>
  <c r="E129" i="40"/>
  <c r="F126" i="40"/>
  <c r="F127" i="40"/>
  <c r="F125" i="40"/>
  <c r="E126" i="40"/>
  <c r="E127" i="40"/>
  <c r="E125" i="40"/>
  <c r="F119" i="40"/>
  <c r="F120" i="40"/>
  <c r="F121" i="40"/>
  <c r="F122" i="40"/>
  <c r="F123" i="40"/>
  <c r="F118" i="40"/>
  <c r="E119" i="40"/>
  <c r="E120" i="40"/>
  <c r="E121" i="40"/>
  <c r="E122" i="40"/>
  <c r="E123" i="40"/>
  <c r="E118" i="40"/>
  <c r="F111" i="10"/>
  <c r="E111" i="10"/>
  <c r="D111" i="10"/>
  <c r="F108" i="10"/>
  <c r="E108" i="10"/>
  <c r="D108" i="10"/>
  <c r="F76" i="10"/>
  <c r="F71" i="10"/>
  <c r="F63" i="10"/>
  <c r="F59" i="10"/>
  <c r="F72" i="10" s="1"/>
  <c r="E72" i="10"/>
  <c r="E71" i="10"/>
  <c r="D71" i="10"/>
  <c r="E63" i="10"/>
  <c r="D63" i="10"/>
  <c r="E59" i="10"/>
  <c r="D59" i="10"/>
  <c r="D72" i="10" s="1"/>
  <c r="F45" i="10"/>
  <c r="E45" i="10"/>
  <c r="D45" i="10"/>
  <c r="F40" i="10"/>
  <c r="E40" i="10"/>
  <c r="D40" i="10"/>
  <c r="F37" i="10"/>
  <c r="F30" i="10"/>
  <c r="F27" i="10"/>
  <c r="F22" i="10"/>
  <c r="F47" i="41"/>
  <c r="F45" i="41"/>
  <c r="F42" i="41"/>
  <c r="F41" i="41"/>
  <c r="F35" i="41"/>
  <c r="F23" i="41"/>
  <c r="F19" i="41"/>
  <c r="F16" i="41"/>
  <c r="G15" i="40"/>
  <c r="G8" i="40"/>
  <c r="G21" i="40"/>
  <c r="G22" i="40"/>
  <c r="G20" i="40"/>
  <c r="G12" i="40"/>
  <c r="G13" i="40"/>
  <c r="F24" i="40"/>
  <c r="E24" i="40"/>
  <c r="F12" i="40"/>
  <c r="F51" i="42"/>
  <c r="D51" i="42"/>
  <c r="F47" i="42"/>
  <c r="E47" i="42"/>
  <c r="D47" i="42"/>
  <c r="F45" i="42"/>
  <c r="E45" i="42"/>
  <c r="D45" i="42"/>
  <c r="F42" i="42"/>
  <c r="E42" i="42"/>
  <c r="D42" i="42"/>
  <c r="F41" i="42"/>
  <c r="D41" i="42"/>
  <c r="F35" i="42"/>
  <c r="D35" i="42"/>
  <c r="F32" i="42"/>
  <c r="E32" i="42"/>
  <c r="D32" i="42"/>
  <c r="F23" i="42"/>
  <c r="E23" i="42"/>
  <c r="D23" i="42"/>
  <c r="D19" i="42"/>
  <c r="E19" i="42"/>
  <c r="F19" i="42"/>
  <c r="F16" i="42"/>
  <c r="D16" i="42"/>
  <c r="F14" i="42"/>
  <c r="E14" i="42"/>
  <c r="D14" i="42"/>
  <c r="E27" i="10" l="1"/>
  <c r="D27" i="10"/>
  <c r="E22" i="10"/>
  <c r="D22" i="10"/>
  <c r="E51" i="41"/>
  <c r="D47" i="41"/>
  <c r="D45" i="41"/>
  <c r="E42" i="41"/>
  <c r="E41" i="41"/>
  <c r="D41" i="41"/>
  <c r="D42" i="41" s="1"/>
  <c r="E35" i="41"/>
  <c r="D35" i="41"/>
  <c r="E23" i="41"/>
  <c r="D23" i="41"/>
  <c r="E19" i="41"/>
  <c r="D19" i="41"/>
  <c r="D16" i="41"/>
  <c r="D14" i="41"/>
  <c r="D9" i="35" l="1"/>
  <c r="E118" i="45" l="1"/>
  <c r="F47" i="45"/>
  <c r="F46" i="45"/>
  <c r="F39" i="45"/>
  <c r="F38" i="45"/>
  <c r="F36" i="45"/>
  <c r="F32" i="45"/>
  <c r="F31" i="45"/>
  <c r="F29" i="45"/>
  <c r="F28" i="45"/>
  <c r="F26" i="45"/>
  <c r="F25" i="45"/>
  <c r="F18" i="45"/>
  <c r="F10" i="45"/>
  <c r="F11" i="45"/>
  <c r="F12" i="45"/>
  <c r="F9" i="45"/>
  <c r="E49" i="55" l="1"/>
  <c r="F49" i="55"/>
  <c r="D49" i="55"/>
  <c r="E13" i="35" l="1"/>
  <c r="E48" i="52"/>
  <c r="F48" i="52"/>
  <c r="D48" i="52"/>
  <c r="C17" i="35" s="1"/>
  <c r="E48" i="51"/>
  <c r="D16" i="35" s="1"/>
  <c r="F48" i="51"/>
  <c r="E16" i="35" s="1"/>
  <c r="D48" i="51"/>
  <c r="E48" i="49"/>
  <c r="D13" i="35" s="1"/>
  <c r="F48" i="49"/>
  <c r="D48" i="49"/>
  <c r="C13" i="35" s="1"/>
  <c r="E48" i="53"/>
  <c r="D18" i="35" s="1"/>
  <c r="F48" i="53"/>
  <c r="E18" i="35" s="1"/>
  <c r="D48" i="53"/>
  <c r="C18" i="35"/>
  <c r="D17" i="35"/>
  <c r="E17" i="35"/>
  <c r="C16" i="35"/>
  <c r="C14" i="35"/>
  <c r="E177" i="40"/>
  <c r="G170" i="40"/>
  <c r="F170" i="40"/>
  <c r="E170" i="40"/>
  <c r="F128" i="40"/>
  <c r="G128" i="40"/>
  <c r="E128" i="40"/>
  <c r="F124" i="40"/>
  <c r="G124" i="40"/>
  <c r="E124" i="40"/>
  <c r="G183" i="40"/>
  <c r="E183" i="40"/>
  <c r="F181" i="40"/>
  <c r="G181" i="40"/>
  <c r="F180" i="40"/>
  <c r="E136" i="40" l="1"/>
  <c r="E137" i="40" s="1"/>
  <c r="G180" i="40" l="1"/>
  <c r="E181" i="40"/>
  <c r="E180" i="40"/>
  <c r="G178" i="40"/>
  <c r="F178" i="40"/>
  <c r="F177" i="40"/>
  <c r="G177" i="40"/>
  <c r="E178" i="40"/>
  <c r="E118" i="44" l="1"/>
  <c r="F118" i="44"/>
  <c r="D118" i="44"/>
  <c r="F110" i="44"/>
  <c r="E110" i="44"/>
  <c r="E109" i="44"/>
  <c r="F109" i="44"/>
  <c r="D110" i="44"/>
  <c r="D109" i="44"/>
  <c r="E107" i="44"/>
  <c r="F107" i="44"/>
  <c r="D107" i="44"/>
  <c r="F84" i="44"/>
  <c r="F85" i="44"/>
  <c r="F87" i="44"/>
  <c r="F88" i="44"/>
  <c r="F89" i="44"/>
  <c r="F90" i="44"/>
  <c r="F96" i="44"/>
  <c r="E84" i="44"/>
  <c r="E85" i="44"/>
  <c r="E87" i="44"/>
  <c r="E88" i="44"/>
  <c r="E89" i="44"/>
  <c r="E90" i="44"/>
  <c r="E96" i="44"/>
  <c r="E83" i="44"/>
  <c r="F83" i="44"/>
  <c r="D84" i="44"/>
  <c r="D85" i="44"/>
  <c r="D87" i="44"/>
  <c r="D88" i="44"/>
  <c r="D89" i="44"/>
  <c r="D90" i="44"/>
  <c r="D96" i="44"/>
  <c r="D83" i="44"/>
  <c r="F75" i="44"/>
  <c r="E75" i="44"/>
  <c r="E73" i="44"/>
  <c r="F73" i="44"/>
  <c r="D75" i="44"/>
  <c r="D73" i="44"/>
  <c r="F65" i="44"/>
  <c r="F66" i="44"/>
  <c r="F67" i="44"/>
  <c r="F68" i="44"/>
  <c r="F69" i="44"/>
  <c r="F70" i="44"/>
  <c r="E65" i="44"/>
  <c r="E66" i="44"/>
  <c r="E67" i="44"/>
  <c r="E68" i="44"/>
  <c r="E69" i="44"/>
  <c r="E70" i="44"/>
  <c r="E64" i="44"/>
  <c r="F64" i="44"/>
  <c r="D65" i="44"/>
  <c r="D66" i="44"/>
  <c r="D67" i="44"/>
  <c r="D68" i="44"/>
  <c r="D69" i="44"/>
  <c r="D70" i="44"/>
  <c r="D64" i="44"/>
  <c r="F61" i="44"/>
  <c r="F62" i="44"/>
  <c r="E61" i="44"/>
  <c r="E62" i="44"/>
  <c r="E60" i="44"/>
  <c r="F60" i="44"/>
  <c r="D61" i="44"/>
  <c r="D62" i="44"/>
  <c r="D60" i="44"/>
  <c r="F54" i="44"/>
  <c r="F56" i="44"/>
  <c r="F57" i="44"/>
  <c r="F58" i="44"/>
  <c r="E54" i="44"/>
  <c r="E56" i="44"/>
  <c r="E57" i="44"/>
  <c r="E58" i="44"/>
  <c r="E53" i="44"/>
  <c r="F53" i="44"/>
  <c r="D54" i="44"/>
  <c r="D56" i="44"/>
  <c r="D57" i="44"/>
  <c r="D58" i="44"/>
  <c r="D53" i="44"/>
  <c r="E48" i="54"/>
  <c r="F48" i="54"/>
  <c r="D48" i="54"/>
  <c r="E48" i="50"/>
  <c r="F48" i="50"/>
  <c r="D48" i="50"/>
  <c r="D44" i="44"/>
  <c r="F42" i="44"/>
  <c r="F43" i="44"/>
  <c r="F44" i="44"/>
  <c r="E42" i="44"/>
  <c r="E43" i="44"/>
  <c r="E44" i="44"/>
  <c r="D42" i="44"/>
  <c r="D43" i="44"/>
  <c r="F39" i="44"/>
  <c r="E39" i="44"/>
  <c r="E38" i="44"/>
  <c r="F38" i="44"/>
  <c r="D39" i="44"/>
  <c r="D38" i="44"/>
  <c r="F35" i="44"/>
  <c r="E35" i="44"/>
  <c r="D35" i="44"/>
  <c r="F34" i="44"/>
  <c r="E34" i="44"/>
  <c r="D34" i="44"/>
  <c r="F29" i="44"/>
  <c r="G38" i="40" s="1"/>
  <c r="E29" i="44"/>
  <c r="D29" i="44"/>
  <c r="F28" i="44"/>
  <c r="G37" i="40" s="1"/>
  <c r="E28" i="44"/>
  <c r="D28" i="44"/>
  <c r="F26" i="44"/>
  <c r="G35" i="40" s="1"/>
  <c r="E26" i="44"/>
  <c r="D26" i="44"/>
  <c r="F25" i="44"/>
  <c r="G34" i="40" s="1"/>
  <c r="E25" i="44"/>
  <c r="D25" i="44"/>
  <c r="F24" i="44"/>
  <c r="E24" i="44"/>
  <c r="D24" i="44"/>
  <c r="F21" i="44"/>
  <c r="E21" i="44"/>
  <c r="D21" i="44"/>
  <c r="F20" i="44"/>
  <c r="E20" i="44"/>
  <c r="D20" i="44"/>
  <c r="F19" i="44"/>
  <c r="E19" i="44"/>
  <c r="D19" i="44"/>
  <c r="F12" i="44"/>
  <c r="E12" i="44"/>
  <c r="D12" i="44"/>
  <c r="F11" i="44"/>
  <c r="E11" i="44"/>
  <c r="D11" i="44"/>
  <c r="F10" i="44"/>
  <c r="E10" i="44"/>
  <c r="D10" i="44"/>
  <c r="F9" i="44"/>
  <c r="E9" i="44"/>
  <c r="D9" i="44"/>
  <c r="F8" i="44"/>
  <c r="E8" i="44"/>
  <c r="D8" i="44"/>
  <c r="G24" i="44" l="1"/>
  <c r="H24" i="44" s="1"/>
  <c r="G29" i="44"/>
  <c r="H29" i="44" s="1"/>
  <c r="G26" i="44"/>
  <c r="H26" i="44" s="1"/>
  <c r="G25" i="44"/>
  <c r="H25" i="44" s="1"/>
  <c r="G28" i="44"/>
  <c r="H28" i="44" s="1"/>
  <c r="F116" i="45"/>
  <c r="E116" i="45"/>
  <c r="E115" i="45"/>
  <c r="F115" i="45"/>
  <c r="D116" i="45"/>
  <c r="D115" i="45"/>
  <c r="F113" i="45"/>
  <c r="E113" i="45"/>
  <c r="E112" i="45"/>
  <c r="F112" i="45"/>
  <c r="D113" i="45"/>
  <c r="D112" i="45"/>
  <c r="F110" i="45"/>
  <c r="E110" i="45"/>
  <c r="E109" i="45"/>
  <c r="F109" i="45"/>
  <c r="D110" i="45"/>
  <c r="D109" i="45"/>
  <c r="E107" i="45"/>
  <c r="F107" i="45"/>
  <c r="D107" i="45"/>
  <c r="F94" i="45"/>
  <c r="F95" i="45"/>
  <c r="F96" i="45"/>
  <c r="F97" i="45"/>
  <c r="F98" i="45"/>
  <c r="F99" i="45"/>
  <c r="F100" i="45"/>
  <c r="E94" i="45"/>
  <c r="E95" i="45"/>
  <c r="E96" i="45"/>
  <c r="E97" i="45"/>
  <c r="E98" i="45"/>
  <c r="E99" i="45"/>
  <c r="E100" i="45"/>
  <c r="D94" i="45"/>
  <c r="D95" i="45"/>
  <c r="D96" i="45"/>
  <c r="D97" i="45"/>
  <c r="D98" i="45"/>
  <c r="D99" i="45"/>
  <c r="D100" i="45"/>
  <c r="E93" i="45"/>
  <c r="F93" i="45"/>
  <c r="D93" i="45"/>
  <c r="F78" i="45"/>
  <c r="F80" i="45"/>
  <c r="F81" i="45"/>
  <c r="E78" i="45"/>
  <c r="E80" i="45"/>
  <c r="E81" i="45"/>
  <c r="E77" i="45"/>
  <c r="F77" i="45"/>
  <c r="D78" i="45"/>
  <c r="D80" i="45"/>
  <c r="D81" i="45"/>
  <c r="D77" i="45"/>
  <c r="F74" i="45"/>
  <c r="F75" i="45"/>
  <c r="E74" i="45"/>
  <c r="E75" i="45"/>
  <c r="E73" i="45"/>
  <c r="F73" i="45"/>
  <c r="D74" i="45"/>
  <c r="D75" i="45"/>
  <c r="D73" i="45"/>
  <c r="F65" i="45"/>
  <c r="F66" i="45"/>
  <c r="F67" i="45"/>
  <c r="F68" i="45"/>
  <c r="F69" i="45"/>
  <c r="F70" i="45"/>
  <c r="E65" i="45"/>
  <c r="E66" i="45"/>
  <c r="E67" i="45"/>
  <c r="E68" i="45"/>
  <c r="E69" i="45"/>
  <c r="E70" i="45"/>
  <c r="E64" i="45"/>
  <c r="F64" i="45"/>
  <c r="D65" i="45"/>
  <c r="D66" i="45"/>
  <c r="D67" i="45"/>
  <c r="D68" i="45"/>
  <c r="D69" i="45"/>
  <c r="D70" i="45"/>
  <c r="D64" i="45"/>
  <c r="E62" i="45"/>
  <c r="F62" i="45"/>
  <c r="E61" i="45"/>
  <c r="F61" i="45"/>
  <c r="E60" i="45"/>
  <c r="F60" i="45"/>
  <c r="D61" i="45"/>
  <c r="D62" i="45"/>
  <c r="D60" i="45"/>
  <c r="H57" i="45"/>
  <c r="E57" i="45"/>
  <c r="F54" i="45"/>
  <c r="F55" i="45"/>
  <c r="F56" i="45"/>
  <c r="F57" i="45"/>
  <c r="E54" i="45"/>
  <c r="E55" i="45"/>
  <c r="E56" i="45"/>
  <c r="E53" i="45"/>
  <c r="F53" i="45"/>
  <c r="D54" i="45"/>
  <c r="D55" i="45"/>
  <c r="D56" i="45"/>
  <c r="D57" i="45"/>
  <c r="D58" i="45"/>
  <c r="D53" i="45"/>
  <c r="E47" i="45"/>
  <c r="D47" i="45"/>
  <c r="E44" i="45"/>
  <c r="F44" i="45"/>
  <c r="E43" i="45"/>
  <c r="F43" i="45"/>
  <c r="E42" i="45"/>
  <c r="F42" i="45"/>
  <c r="D43" i="45"/>
  <c r="D44" i="45"/>
  <c r="G44" i="45" s="1"/>
  <c r="H44" i="45" s="1"/>
  <c r="D42" i="45"/>
  <c r="H42" i="45" s="1"/>
  <c r="G43" i="45"/>
  <c r="H43" i="45" s="1"/>
  <c r="E46" i="45"/>
  <c r="F55" i="40" s="1"/>
  <c r="D46" i="45"/>
  <c r="E55" i="40" s="1"/>
  <c r="E39" i="45"/>
  <c r="F48" i="40" s="1"/>
  <c r="D39" i="45"/>
  <c r="E48" i="40" s="1"/>
  <c r="E38" i="45"/>
  <c r="F47" i="40" s="1"/>
  <c r="D38" i="45"/>
  <c r="E47" i="40" s="1"/>
  <c r="D34" i="45"/>
  <c r="E43" i="40" s="1"/>
  <c r="E34" i="45"/>
  <c r="F43" i="40" s="1"/>
  <c r="F34" i="45"/>
  <c r="G43" i="40" s="1"/>
  <c r="D35" i="45"/>
  <c r="E44" i="40" s="1"/>
  <c r="E35" i="45"/>
  <c r="F44" i="40" s="1"/>
  <c r="F35" i="45"/>
  <c r="G44" i="40" s="1"/>
  <c r="E36" i="45"/>
  <c r="F45" i="40" s="1"/>
  <c r="D36" i="45"/>
  <c r="E45" i="40" s="1"/>
  <c r="E32" i="45"/>
  <c r="F41" i="40" s="1"/>
  <c r="D32" i="45"/>
  <c r="E41" i="40" s="1"/>
  <c r="E31" i="45"/>
  <c r="F40" i="40" s="1"/>
  <c r="D31" i="45"/>
  <c r="E40" i="40" s="1"/>
  <c r="E29" i="45"/>
  <c r="F38" i="40" s="1"/>
  <c r="D29" i="45"/>
  <c r="E38" i="40" s="1"/>
  <c r="E28" i="45"/>
  <c r="F37" i="40" s="1"/>
  <c r="D28" i="45"/>
  <c r="E37" i="40" s="1"/>
  <c r="E26" i="45"/>
  <c r="F35" i="40" s="1"/>
  <c r="D26" i="45"/>
  <c r="E35" i="40" s="1"/>
  <c r="E25" i="45"/>
  <c r="F34" i="40" s="1"/>
  <c r="D25" i="45"/>
  <c r="E34" i="40" s="1"/>
  <c r="F24" i="45"/>
  <c r="G33" i="40" s="1"/>
  <c r="E24" i="45"/>
  <c r="F33" i="40" s="1"/>
  <c r="D24" i="45"/>
  <c r="E33" i="40" s="1"/>
  <c r="F23" i="45"/>
  <c r="G32" i="40" s="1"/>
  <c r="E23" i="45"/>
  <c r="F32" i="40" s="1"/>
  <c r="D23" i="45"/>
  <c r="E32" i="40" s="1"/>
  <c r="F21" i="45"/>
  <c r="E21" i="45"/>
  <c r="D21" i="45"/>
  <c r="F20" i="45"/>
  <c r="E20" i="45"/>
  <c r="D20" i="45"/>
  <c r="F19" i="45"/>
  <c r="E19" i="45"/>
  <c r="D19" i="45"/>
  <c r="E18" i="45"/>
  <c r="D18" i="45"/>
  <c r="F17" i="45"/>
  <c r="E17" i="45"/>
  <c r="D17" i="45"/>
  <c r="F16" i="45"/>
  <c r="E16" i="45"/>
  <c r="D16" i="45"/>
  <c r="F15" i="45"/>
  <c r="E15" i="45"/>
  <c r="D15" i="45"/>
  <c r="F14" i="45"/>
  <c r="E14" i="45"/>
  <c r="D14" i="45"/>
  <c r="E12" i="45"/>
  <c r="D12" i="45"/>
  <c r="E11" i="45"/>
  <c r="D11" i="45"/>
  <c r="E10" i="45"/>
  <c r="D10" i="45"/>
  <c r="E9" i="45"/>
  <c r="D9" i="45"/>
  <c r="F77" i="56"/>
  <c r="E77" i="56"/>
  <c r="D77" i="56"/>
  <c r="H61" i="56"/>
  <c r="H62" i="56"/>
  <c r="H63" i="56"/>
  <c r="H54" i="56"/>
  <c r="H55" i="56"/>
  <c r="H56" i="56"/>
  <c r="H57" i="56"/>
  <c r="H59" i="56"/>
  <c r="E49" i="56"/>
  <c r="F49" i="56"/>
  <c r="D49" i="56"/>
  <c r="G28" i="56"/>
  <c r="E100" i="55"/>
  <c r="E97" i="55"/>
  <c r="E93" i="55"/>
  <c r="F77" i="55"/>
  <c r="E77" i="55"/>
  <c r="D77" i="55"/>
  <c r="H118" i="46" l="1"/>
  <c r="G118" i="46"/>
  <c r="G116" i="46"/>
  <c r="E117" i="46"/>
  <c r="D117" i="46"/>
  <c r="G113" i="46"/>
  <c r="E114" i="46"/>
  <c r="G118" i="56"/>
  <c r="G116" i="56"/>
  <c r="H116" i="56" s="1"/>
  <c r="F117" i="56"/>
  <c r="E117" i="56"/>
  <c r="D117" i="56"/>
  <c r="G113" i="56"/>
  <c r="H113" i="56" s="1"/>
  <c r="G112" i="56"/>
  <c r="H112" i="56" s="1"/>
  <c r="H118" i="55"/>
  <c r="G118" i="55"/>
  <c r="G116" i="55"/>
  <c r="H116" i="55" s="1"/>
  <c r="G115" i="55"/>
  <c r="H115" i="55" s="1"/>
  <c r="E117" i="55"/>
  <c r="D117" i="55"/>
  <c r="D114" i="55"/>
  <c r="F114" i="55"/>
  <c r="E114" i="55"/>
  <c r="G118" i="45"/>
  <c r="H118" i="45" s="1"/>
  <c r="E117" i="45"/>
  <c r="G116" i="45"/>
  <c r="H116" i="45" s="1"/>
  <c r="D117" i="45"/>
  <c r="E114" i="45"/>
  <c r="G113" i="45"/>
  <c r="H113" i="45" s="1"/>
  <c r="D114" i="45"/>
  <c r="F114" i="45"/>
  <c r="H178" i="40"/>
  <c r="I178" i="40" s="1"/>
  <c r="H180" i="40"/>
  <c r="I180" i="40" s="1"/>
  <c r="H181" i="40"/>
  <c r="I181" i="40" s="1"/>
  <c r="G182" i="40"/>
  <c r="E182" i="40"/>
  <c r="G179" i="40"/>
  <c r="F179" i="40"/>
  <c r="E179" i="40"/>
  <c r="H177" i="40"/>
  <c r="I177" i="40" s="1"/>
  <c r="G118" i="43"/>
  <c r="F117" i="43"/>
  <c r="D117" i="43"/>
  <c r="G116" i="43"/>
  <c r="E116" i="43"/>
  <c r="G115" i="43"/>
  <c r="E115" i="43"/>
  <c r="F114" i="43"/>
  <c r="G114" i="43" s="1"/>
  <c r="E114" i="43"/>
  <c r="D114" i="43"/>
  <c r="D119" i="43" s="1"/>
  <c r="G113" i="43"/>
  <c r="G112" i="43"/>
  <c r="H118" i="10"/>
  <c r="G118" i="10"/>
  <c r="F117" i="10"/>
  <c r="D117" i="10"/>
  <c r="G116" i="10"/>
  <c r="H116" i="10" s="1"/>
  <c r="E116" i="10"/>
  <c r="G115" i="10"/>
  <c r="H115" i="10" s="1"/>
  <c r="E115" i="10"/>
  <c r="F114" i="10"/>
  <c r="G114" i="10" s="1"/>
  <c r="H114" i="10" s="1"/>
  <c r="E114" i="10"/>
  <c r="D114" i="10"/>
  <c r="H113" i="10"/>
  <c r="G113" i="10"/>
  <c r="G112" i="10"/>
  <c r="H112" i="10" s="1"/>
  <c r="G113" i="44"/>
  <c r="G115" i="44"/>
  <c r="H115" i="44" s="1"/>
  <c r="G116" i="44"/>
  <c r="H116" i="44" s="1"/>
  <c r="G118" i="44"/>
  <c r="H118" i="44" s="1"/>
  <c r="H112" i="44"/>
  <c r="H113" i="44"/>
  <c r="D117" i="44"/>
  <c r="E116" i="44"/>
  <c r="E115" i="44"/>
  <c r="D114" i="44"/>
  <c r="G114" i="44" s="1"/>
  <c r="H114" i="44" s="1"/>
  <c r="F114" i="44"/>
  <c r="E114" i="44"/>
  <c r="E70" i="55"/>
  <c r="E68" i="55"/>
  <c r="E66" i="55"/>
  <c r="E65" i="55"/>
  <c r="E62" i="55"/>
  <c r="E60" i="55"/>
  <c r="E57" i="55"/>
  <c r="E56" i="55"/>
  <c r="E54" i="55"/>
  <c r="E53" i="55"/>
  <c r="H42" i="55"/>
  <c r="E44" i="55"/>
  <c r="E43" i="55"/>
  <c r="E42" i="55"/>
  <c r="E38" i="55"/>
  <c r="G35" i="46"/>
  <c r="G35" i="56"/>
  <c r="G36" i="56"/>
  <c r="G35" i="55"/>
  <c r="G35" i="45"/>
  <c r="G36" i="45"/>
  <c r="H36" i="45" s="1"/>
  <c r="G35" i="44"/>
  <c r="H35" i="44" s="1"/>
  <c r="E32" i="55"/>
  <c r="E31" i="55"/>
  <c r="E29" i="55"/>
  <c r="G12" i="55"/>
  <c r="G11" i="55"/>
  <c r="G10" i="55"/>
  <c r="H10" i="55" s="1"/>
  <c r="G9" i="55"/>
  <c r="H9" i="55" s="1"/>
  <c r="E9" i="55"/>
  <c r="G8" i="55"/>
  <c r="G42" i="46"/>
  <c r="H42" i="46" s="1"/>
  <c r="G42" i="56"/>
  <c r="H42" i="56" s="1"/>
  <c r="E117" i="43" l="1"/>
  <c r="E119" i="43" s="1"/>
  <c r="E117" i="44"/>
  <c r="G114" i="45"/>
  <c r="H114" i="45" s="1"/>
  <c r="F117" i="45"/>
  <c r="G115" i="56"/>
  <c r="H115" i="56" s="1"/>
  <c r="G115" i="45"/>
  <c r="H115" i="45" s="1"/>
  <c r="G113" i="55"/>
  <c r="H113" i="55" s="1"/>
  <c r="D114" i="56"/>
  <c r="D119" i="56" s="1"/>
  <c r="E114" i="56"/>
  <c r="F114" i="56"/>
  <c r="F114" i="46"/>
  <c r="G115" i="46"/>
  <c r="F117" i="46"/>
  <c r="G117" i="46" s="1"/>
  <c r="E117" i="10"/>
  <c r="D114" i="46"/>
  <c r="G112" i="46"/>
  <c r="G117" i="56"/>
  <c r="H117" i="56" s="1"/>
  <c r="G114" i="55"/>
  <c r="H114" i="55" s="1"/>
  <c r="G112" i="55"/>
  <c r="H112" i="55" s="1"/>
  <c r="F117" i="55"/>
  <c r="G112" i="45"/>
  <c r="H112" i="45" s="1"/>
  <c r="G117" i="45"/>
  <c r="H117" i="45" s="1"/>
  <c r="H182" i="40"/>
  <c r="I182" i="40" s="1"/>
  <c r="H179" i="40"/>
  <c r="I179" i="40" s="1"/>
  <c r="F182" i="40"/>
  <c r="G117" i="43"/>
  <c r="G117" i="10"/>
  <c r="H117" i="10" s="1"/>
  <c r="G112" i="44"/>
  <c r="F117" i="44"/>
  <c r="G117" i="44" s="1"/>
  <c r="H117" i="44" s="1"/>
  <c r="H44" i="40"/>
  <c r="I44" i="40" s="1"/>
  <c r="G114" i="56" l="1"/>
  <c r="H114" i="56" s="1"/>
  <c r="G114" i="46"/>
  <c r="G117" i="55"/>
  <c r="H117" i="55" s="1"/>
  <c r="H53" i="53" l="1"/>
  <c r="H55" i="53"/>
  <c r="H58" i="53"/>
  <c r="H71" i="53"/>
  <c r="H52" i="53"/>
  <c r="H21" i="53"/>
  <c r="H53" i="52"/>
  <c r="H55" i="52"/>
  <c r="H56" i="52"/>
  <c r="H58" i="52"/>
  <c r="H111" i="52"/>
  <c r="H52" i="52"/>
  <c r="G56" i="52"/>
  <c r="G55" i="52"/>
  <c r="G54" i="52"/>
  <c r="G53" i="52"/>
  <c r="G52" i="52"/>
  <c r="G41" i="52"/>
  <c r="H41" i="52" s="1"/>
  <c r="G37" i="52"/>
  <c r="H37" i="52" s="1"/>
  <c r="H21" i="52"/>
  <c r="G21" i="52"/>
  <c r="H112" i="54"/>
  <c r="G109" i="54"/>
  <c r="H109" i="54" s="1"/>
  <c r="G108" i="54"/>
  <c r="H108" i="54" s="1"/>
  <c r="H105" i="54"/>
  <c r="H104" i="54"/>
  <c r="G95" i="54"/>
  <c r="H95" i="54" s="1"/>
  <c r="H70" i="54"/>
  <c r="H71" i="54"/>
  <c r="G67" i="54"/>
  <c r="H67" i="54" s="1"/>
  <c r="G66" i="54"/>
  <c r="H66" i="54" s="1"/>
  <c r="G65" i="54"/>
  <c r="H65" i="54" s="1"/>
  <c r="G64" i="54"/>
  <c r="H64" i="54" s="1"/>
  <c r="G63" i="54"/>
  <c r="H63" i="54" s="1"/>
  <c r="G61" i="54"/>
  <c r="H61" i="54" s="1"/>
  <c r="G60" i="54"/>
  <c r="H60" i="54" s="1"/>
  <c r="H59" i="54"/>
  <c r="G59" i="54"/>
  <c r="G57" i="54"/>
  <c r="H57" i="54" s="1"/>
  <c r="G56" i="54"/>
  <c r="H56" i="54" s="1"/>
  <c r="G55" i="54"/>
  <c r="H55" i="54" s="1"/>
  <c r="G54" i="54"/>
  <c r="G53" i="54"/>
  <c r="H53" i="54" s="1"/>
  <c r="G52" i="54"/>
  <c r="H52" i="54" s="1"/>
  <c r="G41" i="54"/>
  <c r="H41" i="54" s="1"/>
  <c r="G38" i="54"/>
  <c r="H38" i="54" s="1"/>
  <c r="G37" i="54"/>
  <c r="H37" i="54" s="1"/>
  <c r="G28" i="54"/>
  <c r="H28" i="54" s="1"/>
  <c r="G26" i="54"/>
  <c r="H26" i="54" s="1"/>
  <c r="G25" i="54"/>
  <c r="H25" i="54" s="1"/>
  <c r="G24" i="54"/>
  <c r="H24" i="54" s="1"/>
  <c r="G109" i="51"/>
  <c r="H109" i="51" s="1"/>
  <c r="G88" i="51"/>
  <c r="H88" i="51" s="1"/>
  <c r="G69" i="51"/>
  <c r="G68" i="51"/>
  <c r="G67" i="51"/>
  <c r="G66" i="51"/>
  <c r="H66" i="51" s="1"/>
  <c r="G65" i="51"/>
  <c r="H65" i="51" s="1"/>
  <c r="G64" i="51"/>
  <c r="H64" i="51" s="1"/>
  <c r="G63" i="51"/>
  <c r="G57" i="51"/>
  <c r="G56" i="51"/>
  <c r="G55" i="51"/>
  <c r="H55" i="51" s="1"/>
  <c r="G54" i="51"/>
  <c r="G53" i="51"/>
  <c r="H53" i="51" s="1"/>
  <c r="G52" i="51"/>
  <c r="H52" i="51" s="1"/>
  <c r="H42" i="51"/>
  <c r="H43" i="51"/>
  <c r="H44" i="51"/>
  <c r="G41" i="51"/>
  <c r="H41" i="51" s="1"/>
  <c r="G37" i="51"/>
  <c r="H37" i="51" s="1"/>
  <c r="H109" i="50"/>
  <c r="H110" i="50"/>
  <c r="H112" i="50"/>
  <c r="G109" i="50"/>
  <c r="G108" i="50"/>
  <c r="H108" i="50" s="1"/>
  <c r="H105" i="50"/>
  <c r="H104" i="50"/>
  <c r="G87" i="50"/>
  <c r="H87" i="50" s="1"/>
  <c r="G72" i="50"/>
  <c r="H72" i="50" s="1"/>
  <c r="H71" i="50"/>
  <c r="H70" i="50"/>
  <c r="G69" i="50"/>
  <c r="G68" i="50"/>
  <c r="H68" i="50" s="1"/>
  <c r="H67" i="50"/>
  <c r="G67" i="50"/>
  <c r="G66" i="50"/>
  <c r="H66" i="50" s="1"/>
  <c r="G65" i="50"/>
  <c r="H65" i="50" s="1"/>
  <c r="H64" i="50"/>
  <c r="G64" i="50"/>
  <c r="G63" i="50"/>
  <c r="H53" i="50"/>
  <c r="H55" i="50"/>
  <c r="H56" i="50"/>
  <c r="H57" i="50"/>
  <c r="H58" i="50"/>
  <c r="G57" i="50"/>
  <c r="G56" i="50"/>
  <c r="G55" i="50"/>
  <c r="G54" i="50"/>
  <c r="G53" i="50"/>
  <c r="H52" i="50"/>
  <c r="G52" i="50"/>
  <c r="H41" i="50"/>
  <c r="F39" i="50"/>
  <c r="G39" i="50" s="1"/>
  <c r="H39" i="50" s="1"/>
  <c r="E39" i="50"/>
  <c r="D39" i="50"/>
  <c r="G38" i="50"/>
  <c r="H38" i="50" s="1"/>
  <c r="G29" i="50"/>
  <c r="H29" i="50" s="1"/>
  <c r="G28" i="50"/>
  <c r="H28" i="50" s="1"/>
  <c r="G25" i="50"/>
  <c r="H25" i="50" s="1"/>
  <c r="G24" i="50"/>
  <c r="H24" i="50" s="1"/>
  <c r="G86" i="49"/>
  <c r="H86" i="49" s="1"/>
  <c r="F70" i="49"/>
  <c r="G70" i="49" s="1"/>
  <c r="H70" i="49" s="1"/>
  <c r="E70" i="49"/>
  <c r="D70" i="49"/>
  <c r="G69" i="49"/>
  <c r="H69" i="49" s="1"/>
  <c r="G68" i="49"/>
  <c r="G67" i="49"/>
  <c r="H67" i="49" s="1"/>
  <c r="G66" i="49"/>
  <c r="H66" i="49" s="1"/>
  <c r="G65" i="49"/>
  <c r="H65" i="49" s="1"/>
  <c r="G64" i="49"/>
  <c r="H64" i="49" s="1"/>
  <c r="G63" i="49"/>
  <c r="H63" i="49" s="1"/>
  <c r="G57" i="49"/>
  <c r="H57" i="49" s="1"/>
  <c r="G56" i="49"/>
  <c r="H56" i="49" s="1"/>
  <c r="H55" i="49"/>
  <c r="G55" i="49"/>
  <c r="G54" i="49"/>
  <c r="G53" i="49"/>
  <c r="H53" i="49" s="1"/>
  <c r="H52" i="49"/>
  <c r="G52" i="49"/>
  <c r="G41" i="49"/>
  <c r="H41" i="49" s="1"/>
  <c r="G42" i="49"/>
  <c r="G37" i="49"/>
  <c r="H37" i="49" s="1"/>
  <c r="G111" i="48"/>
  <c r="H111" i="48" s="1"/>
  <c r="H110" i="48"/>
  <c r="G109" i="48"/>
  <c r="H109" i="48" s="1"/>
  <c r="H108" i="48"/>
  <c r="G108" i="48"/>
  <c r="H107" i="48"/>
  <c r="G106" i="48"/>
  <c r="H106" i="48" s="1"/>
  <c r="H83" i="48"/>
  <c r="H84" i="48"/>
  <c r="H104" i="48"/>
  <c r="H105" i="48"/>
  <c r="H74" i="48"/>
  <c r="G41" i="48"/>
  <c r="H41" i="48" s="1"/>
  <c r="F40" i="48"/>
  <c r="F41" i="44" s="1"/>
  <c r="G50" i="40" s="1"/>
  <c r="E40" i="48"/>
  <c r="E41" i="44" s="1"/>
  <c r="F50" i="40" s="1"/>
  <c r="D40" i="48"/>
  <c r="D41" i="44" s="1"/>
  <c r="E50" i="40" s="1"/>
  <c r="G42" i="47"/>
  <c r="H42" i="47" s="1"/>
  <c r="G42" i="10"/>
  <c r="H42" i="10" s="1"/>
  <c r="G42" i="44"/>
  <c r="H42" i="44" s="1"/>
  <c r="H52" i="40" l="1"/>
  <c r="H51" i="40"/>
  <c r="I51" i="40" s="1"/>
  <c r="G109" i="43"/>
  <c r="G92" i="43"/>
  <c r="G91" i="43"/>
  <c r="H109" i="43"/>
  <c r="G56" i="43"/>
  <c r="G57" i="43"/>
  <c r="G58" i="43"/>
  <c r="G53" i="43"/>
  <c r="H17" i="17" l="1"/>
  <c r="H18" i="17"/>
  <c r="H19" i="17"/>
  <c r="F230" i="40" l="1"/>
  <c r="F231" i="40" s="1"/>
  <c r="G230" i="40"/>
  <c r="G231" i="40" s="1"/>
  <c r="E230" i="40"/>
  <c r="E231" i="40" s="1"/>
  <c r="F228" i="40"/>
  <c r="G228" i="40"/>
  <c r="E228" i="40"/>
  <c r="F227" i="40"/>
  <c r="G227" i="40"/>
  <c r="E227" i="40"/>
  <c r="F225" i="40"/>
  <c r="F226" i="40" s="1"/>
  <c r="G225" i="40"/>
  <c r="G226" i="40" s="1"/>
  <c r="E225" i="40"/>
  <c r="E226" i="40" s="1"/>
  <c r="F223" i="40"/>
  <c r="F224" i="40" s="1"/>
  <c r="G223" i="40"/>
  <c r="G224" i="40" s="1"/>
  <c r="E223" i="40"/>
  <c r="E224" i="40" s="1"/>
  <c r="F220" i="40"/>
  <c r="F221" i="40" s="1"/>
  <c r="G220" i="40"/>
  <c r="G221" i="40" s="1"/>
  <c r="E220" i="40"/>
  <c r="E221" i="40" s="1"/>
  <c r="F218" i="40"/>
  <c r="G218" i="40"/>
  <c r="E218" i="40"/>
  <c r="F217" i="40"/>
  <c r="G217" i="40"/>
  <c r="E217" i="40"/>
  <c r="E219" i="40" s="1"/>
  <c r="E222" i="40" s="1"/>
  <c r="F215" i="40"/>
  <c r="G215" i="40"/>
  <c r="E215" i="40"/>
  <c r="F214" i="40"/>
  <c r="G214" i="40"/>
  <c r="E214" i="40"/>
  <c r="E216" i="40" s="1"/>
  <c r="F212" i="40"/>
  <c r="G212" i="40"/>
  <c r="F211" i="40"/>
  <c r="G211" i="40"/>
  <c r="F210" i="40"/>
  <c r="G210" i="40"/>
  <c r="F209" i="40"/>
  <c r="G209" i="40"/>
  <c r="F208" i="40"/>
  <c r="G208" i="40"/>
  <c r="E209" i="40"/>
  <c r="E210" i="40"/>
  <c r="E211" i="40"/>
  <c r="E212" i="40"/>
  <c r="E208" i="40"/>
  <c r="F205" i="40"/>
  <c r="G205" i="40"/>
  <c r="F204" i="40"/>
  <c r="G204" i="40"/>
  <c r="E204" i="40"/>
  <c r="E205" i="40"/>
  <c r="F203" i="40"/>
  <c r="G203" i="40"/>
  <c r="E203" i="40"/>
  <c r="F201" i="40"/>
  <c r="G201" i="40"/>
  <c r="F200" i="40"/>
  <c r="G200" i="40"/>
  <c r="F199" i="40"/>
  <c r="G199" i="40"/>
  <c r="F198" i="40"/>
  <c r="G198" i="40"/>
  <c r="F197" i="40"/>
  <c r="G197" i="40"/>
  <c r="F196" i="40"/>
  <c r="G196" i="40"/>
  <c r="E196" i="40"/>
  <c r="E197" i="40"/>
  <c r="E198" i="40"/>
  <c r="E199" i="40"/>
  <c r="E200" i="40"/>
  <c r="E201" i="40"/>
  <c r="F195" i="40"/>
  <c r="G195" i="40"/>
  <c r="E195" i="40"/>
  <c r="F193" i="40"/>
  <c r="G193" i="40"/>
  <c r="F192" i="40"/>
  <c r="G192" i="40"/>
  <c r="F191" i="40"/>
  <c r="G191" i="40"/>
  <c r="F190" i="40"/>
  <c r="G190" i="40"/>
  <c r="F189" i="40"/>
  <c r="G189" i="40"/>
  <c r="E189" i="40"/>
  <c r="E190" i="40"/>
  <c r="E191" i="40"/>
  <c r="E192" i="40"/>
  <c r="E193" i="40"/>
  <c r="F188" i="40"/>
  <c r="G188" i="40"/>
  <c r="E188" i="40"/>
  <c r="G74" i="46"/>
  <c r="G74" i="56"/>
  <c r="H74" i="56" s="1"/>
  <c r="G74" i="55"/>
  <c r="H74" i="55" s="1"/>
  <c r="G74" i="45"/>
  <c r="H74" i="45" s="1"/>
  <c r="D106" i="47"/>
  <c r="H74" i="47"/>
  <c r="H75" i="47"/>
  <c r="H76" i="47"/>
  <c r="G74" i="47"/>
  <c r="G73" i="53"/>
  <c r="G73" i="52"/>
  <c r="G73" i="54"/>
  <c r="G73" i="51"/>
  <c r="G73" i="50"/>
  <c r="G73" i="49"/>
  <c r="G73" i="48"/>
  <c r="G74" i="10"/>
  <c r="H74" i="10" s="1"/>
  <c r="F111" i="40"/>
  <c r="F112" i="40" s="1"/>
  <c r="G111" i="40"/>
  <c r="G112" i="40" s="1"/>
  <c r="E111" i="40"/>
  <c r="E112" i="40" s="1"/>
  <c r="F109" i="40"/>
  <c r="F110" i="40" s="1"/>
  <c r="G109" i="40"/>
  <c r="G110" i="40" s="1"/>
  <c r="E109" i="40"/>
  <c r="E110" i="40" s="1"/>
  <c r="F107" i="40"/>
  <c r="F108" i="40" s="1"/>
  <c r="G107" i="40"/>
  <c r="G108" i="40" s="1"/>
  <c r="E107" i="40"/>
  <c r="E108" i="40" s="1"/>
  <c r="F105" i="40"/>
  <c r="G105" i="40"/>
  <c r="E105" i="40"/>
  <c r="F104" i="40"/>
  <c r="G104" i="40"/>
  <c r="E104" i="40"/>
  <c r="F101" i="40"/>
  <c r="G101" i="40"/>
  <c r="F100" i="40"/>
  <c r="G100" i="40"/>
  <c r="F99" i="40"/>
  <c r="G99" i="40"/>
  <c r="F98" i="40"/>
  <c r="G98" i="40"/>
  <c r="E98" i="40"/>
  <c r="E99" i="40"/>
  <c r="E100" i="40"/>
  <c r="E101" i="40"/>
  <c r="F97" i="40"/>
  <c r="G97" i="40"/>
  <c r="E97" i="40"/>
  <c r="F95" i="40"/>
  <c r="G95" i="40"/>
  <c r="E95" i="40"/>
  <c r="F94" i="40"/>
  <c r="G94" i="40"/>
  <c r="E94" i="40"/>
  <c r="F92" i="40"/>
  <c r="G92" i="40"/>
  <c r="F91" i="40"/>
  <c r="G91" i="40"/>
  <c r="F90" i="40"/>
  <c r="G90" i="40"/>
  <c r="E90" i="40"/>
  <c r="E91" i="40"/>
  <c r="E92" i="40"/>
  <c r="G89" i="40"/>
  <c r="F89" i="40"/>
  <c r="E89" i="40"/>
  <c r="G96" i="40" l="1"/>
  <c r="G216" i="40"/>
  <c r="F96" i="40"/>
  <c r="G219" i="40"/>
  <c r="H183" i="40"/>
  <c r="I183" i="40" s="1"/>
  <c r="G93" i="40"/>
  <c r="E96" i="40"/>
  <c r="G213" i="40"/>
  <c r="F102" i="40"/>
  <c r="G206" i="40"/>
  <c r="E106" i="40"/>
  <c r="F216" i="40"/>
  <c r="F219" i="40"/>
  <c r="F222" i="40" s="1"/>
  <c r="G229" i="40"/>
  <c r="G106" i="40"/>
  <c r="E213" i="40"/>
  <c r="F213" i="40"/>
  <c r="G194" i="40"/>
  <c r="G202" i="40"/>
  <c r="E93" i="40"/>
  <c r="F106" i="40"/>
  <c r="G102" i="40"/>
  <c r="E194" i="40"/>
  <c r="E202" i="40"/>
  <c r="F194" i="40"/>
  <c r="F202" i="40"/>
  <c r="E229" i="40"/>
  <c r="E206" i="40"/>
  <c r="F229" i="40"/>
  <c r="F93" i="40"/>
  <c r="G222" i="40"/>
  <c r="E102" i="40"/>
  <c r="H139" i="40"/>
  <c r="I139" i="40" s="1"/>
  <c r="F206" i="40"/>
  <c r="H18" i="41"/>
  <c r="E52" i="42"/>
  <c r="F52" i="42"/>
  <c r="D52" i="42"/>
  <c r="E24" i="42"/>
  <c r="F24" i="42"/>
  <c r="H23" i="42"/>
  <c r="G16" i="42"/>
  <c r="H16" i="42" s="1"/>
  <c r="D24" i="42"/>
  <c r="F15" i="40"/>
  <c r="F16" i="40" s="1"/>
  <c r="G16" i="40"/>
  <c r="E15" i="40"/>
  <c r="E16" i="40" s="1"/>
  <c r="G15" i="42"/>
  <c r="H15" i="42" s="1"/>
  <c r="G15" i="41"/>
  <c r="H15" i="41" s="1"/>
  <c r="G16" i="41"/>
  <c r="H16" i="41" s="1"/>
  <c r="E103" i="40" l="1"/>
  <c r="E113" i="40" s="1"/>
  <c r="F103" i="40"/>
  <c r="F113" i="40" s="1"/>
  <c r="G103" i="40"/>
  <c r="G113" i="40" s="1"/>
  <c r="F207" i="40"/>
  <c r="F232" i="40" s="1"/>
  <c r="E207" i="40"/>
  <c r="E232" i="40" s="1"/>
  <c r="G207" i="40"/>
  <c r="G232" i="40"/>
  <c r="H16" i="40"/>
  <c r="I16" i="40" s="1"/>
  <c r="H15" i="40"/>
  <c r="I15" i="40" s="1"/>
  <c r="F51" i="41" l="1"/>
  <c r="D51" i="41"/>
  <c r="E49" i="41"/>
  <c r="F49" i="41"/>
  <c r="D49" i="41"/>
  <c r="E47" i="41"/>
  <c r="E45" i="41"/>
  <c r="E52" i="41"/>
  <c r="D52" i="41"/>
  <c r="H48" i="41"/>
  <c r="H50" i="41"/>
  <c r="C6" i="35"/>
  <c r="F52" i="41" l="1"/>
  <c r="F83" i="40"/>
  <c r="G83" i="40"/>
  <c r="E83" i="40"/>
  <c r="F82" i="40"/>
  <c r="G82" i="40"/>
  <c r="E82" i="40"/>
  <c r="F80" i="40"/>
  <c r="G80" i="40"/>
  <c r="E80" i="40"/>
  <c r="F79" i="40"/>
  <c r="G79" i="40"/>
  <c r="E79" i="40"/>
  <c r="F78" i="40"/>
  <c r="G78" i="40"/>
  <c r="E78" i="40"/>
  <c r="F77" i="40"/>
  <c r="G77" i="40"/>
  <c r="E77" i="40"/>
  <c r="G24" i="37"/>
  <c r="H24" i="37" s="1"/>
  <c r="G25" i="37"/>
  <c r="H25" i="37" s="1"/>
  <c r="F76" i="40"/>
  <c r="G76" i="40"/>
  <c r="E76" i="40"/>
  <c r="F75" i="40"/>
  <c r="G75" i="40"/>
  <c r="E75" i="40"/>
  <c r="F74" i="40"/>
  <c r="G74" i="40"/>
  <c r="E74" i="40"/>
  <c r="F73" i="40"/>
  <c r="G73" i="40"/>
  <c r="E73" i="40"/>
  <c r="F71" i="40"/>
  <c r="G71" i="40"/>
  <c r="E71" i="40"/>
  <c r="F70" i="40"/>
  <c r="G70" i="40"/>
  <c r="E70" i="40"/>
  <c r="F69" i="40"/>
  <c r="G69" i="40"/>
  <c r="E69" i="40"/>
  <c r="F68" i="40"/>
  <c r="G68" i="40"/>
  <c r="E68" i="40"/>
  <c r="F66" i="40"/>
  <c r="G66" i="40"/>
  <c r="E66" i="40"/>
  <c r="F65" i="40"/>
  <c r="G65" i="40"/>
  <c r="E65" i="40"/>
  <c r="F63" i="40"/>
  <c r="G63" i="40"/>
  <c r="E63" i="40"/>
  <c r="G9" i="37"/>
  <c r="H9" i="37" s="1"/>
  <c r="F62" i="40"/>
  <c r="G62" i="40"/>
  <c r="E62" i="40"/>
  <c r="E84" i="40" l="1"/>
  <c r="G81" i="40"/>
  <c r="H80" i="40"/>
  <c r="I80" i="40" s="1"/>
  <c r="H76" i="40"/>
  <c r="I76" i="40" s="1"/>
  <c r="H78" i="40"/>
  <c r="I78" i="40" s="1"/>
  <c r="G84" i="40"/>
  <c r="F84" i="40"/>
  <c r="E81" i="40"/>
  <c r="H81" i="40" s="1"/>
  <c r="I81" i="40" s="1"/>
  <c r="F81" i="40"/>
  <c r="H82" i="40"/>
  <c r="I82" i="40" s="1"/>
  <c r="H79" i="40"/>
  <c r="I79" i="40" s="1"/>
  <c r="H83" i="40"/>
  <c r="I83" i="40" s="1"/>
  <c r="H70" i="40"/>
  <c r="I70" i="40" s="1"/>
  <c r="F72" i="40"/>
  <c r="H71" i="40"/>
  <c r="I71" i="40" s="1"/>
  <c r="G67" i="40"/>
  <c r="E72" i="40"/>
  <c r="H77" i="40"/>
  <c r="I77" i="40" s="1"/>
  <c r="E67" i="40"/>
  <c r="F67" i="40"/>
  <c r="H69" i="40"/>
  <c r="I69" i="40" s="1"/>
  <c r="G64" i="40"/>
  <c r="F64" i="40"/>
  <c r="E64" i="40"/>
  <c r="G72" i="40"/>
  <c r="H75" i="40"/>
  <c r="I75" i="40" s="1"/>
  <c r="H74" i="40"/>
  <c r="I74" i="40" s="1"/>
  <c r="H73" i="40"/>
  <c r="I73" i="40" s="1"/>
  <c r="H68" i="40"/>
  <c r="I68" i="40" s="1"/>
  <c r="H66" i="40"/>
  <c r="I66" i="40" s="1"/>
  <c r="H65" i="40"/>
  <c r="F57" i="40"/>
  <c r="E49" i="40"/>
  <c r="F42" i="40"/>
  <c r="E57" i="40"/>
  <c r="F54" i="40"/>
  <c r="G57" i="40"/>
  <c r="E54" i="40"/>
  <c r="G54" i="40"/>
  <c r="H55" i="40"/>
  <c r="I55" i="40" s="1"/>
  <c r="H56" i="40"/>
  <c r="I56" i="40" s="1"/>
  <c r="G49" i="40"/>
  <c r="I52" i="40"/>
  <c r="F49" i="40"/>
  <c r="H53" i="40"/>
  <c r="E42" i="40"/>
  <c r="G42" i="40"/>
  <c r="H40" i="40"/>
  <c r="I40" i="40" s="1"/>
  <c r="H41" i="40"/>
  <c r="I41" i="40" s="1"/>
  <c r="H72" i="40" l="1"/>
  <c r="I72" i="40" s="1"/>
  <c r="H57" i="40"/>
  <c r="H84" i="40"/>
  <c r="I84" i="40" s="1"/>
  <c r="H67" i="40"/>
  <c r="I67" i="40" s="1"/>
  <c r="H64" i="40"/>
  <c r="I64" i="40" s="1"/>
  <c r="H54" i="40"/>
  <c r="I54" i="40" s="1"/>
  <c r="H42" i="40"/>
  <c r="I42" i="40" s="1"/>
  <c r="F22" i="40" l="1"/>
  <c r="E22" i="40"/>
  <c r="F21" i="40"/>
  <c r="E21" i="40"/>
  <c r="F20" i="40"/>
  <c r="E20" i="40"/>
  <c r="F18" i="40"/>
  <c r="G18" i="40"/>
  <c r="E18" i="40"/>
  <c r="F17" i="40"/>
  <c r="G17" i="40"/>
  <c r="E17" i="40"/>
  <c r="F13" i="40"/>
  <c r="E13" i="40"/>
  <c r="E12" i="40"/>
  <c r="F10" i="40"/>
  <c r="F11" i="40" s="1"/>
  <c r="G10" i="40"/>
  <c r="G11" i="40" s="1"/>
  <c r="E10" i="40"/>
  <c r="E11" i="40" s="1"/>
  <c r="F8" i="40"/>
  <c r="F9" i="40" s="1"/>
  <c r="G9" i="40"/>
  <c r="E8" i="40"/>
  <c r="E9" i="40" s="1"/>
  <c r="E39" i="40" l="1"/>
  <c r="E19" i="40"/>
  <c r="F39" i="40"/>
  <c r="E23" i="40"/>
  <c r="G39" i="40"/>
  <c r="G19" i="40"/>
  <c r="G23" i="40"/>
  <c r="E14" i="40"/>
  <c r="F19" i="40"/>
  <c r="F23" i="40"/>
  <c r="F14" i="40"/>
  <c r="E36" i="40"/>
  <c r="G36" i="40"/>
  <c r="F36" i="40"/>
  <c r="G14" i="40"/>
  <c r="E51" i="17"/>
  <c r="F51" i="17"/>
  <c r="D51" i="17"/>
  <c r="H49" i="17"/>
  <c r="H48" i="17"/>
  <c r="E49" i="17"/>
  <c r="F49" i="17"/>
  <c r="G49" i="17"/>
  <c r="D49" i="17"/>
  <c r="E47" i="17"/>
  <c r="F47" i="17"/>
  <c r="D47" i="17"/>
  <c r="E45" i="17"/>
  <c r="F45" i="17"/>
  <c r="D45" i="17"/>
  <c r="E41" i="17"/>
  <c r="F41" i="17"/>
  <c r="D41" i="17"/>
  <c r="E35" i="17"/>
  <c r="F35" i="17"/>
  <c r="D35" i="17"/>
  <c r="E32" i="17"/>
  <c r="E42" i="17" s="1"/>
  <c r="F32" i="17"/>
  <c r="D32" i="17"/>
  <c r="D42" i="17" s="1"/>
  <c r="E23" i="17"/>
  <c r="F23" i="17"/>
  <c r="D23" i="17"/>
  <c r="G17" i="17"/>
  <c r="G24" i="40" l="1"/>
  <c r="E52" i="17"/>
  <c r="F42" i="17"/>
  <c r="F52" i="17" s="1"/>
  <c r="F54" i="17" s="1"/>
  <c r="D52" i="17"/>
  <c r="G54" i="17" l="1"/>
  <c r="F55" i="17"/>
  <c r="E19" i="17"/>
  <c r="F19" i="17"/>
  <c r="D19" i="17"/>
  <c r="E14" i="17"/>
  <c r="F14" i="17"/>
  <c r="D14" i="17"/>
  <c r="F11" i="17"/>
  <c r="E11" i="17"/>
  <c r="E24" i="17" s="1"/>
  <c r="D6" i="35" s="1"/>
  <c r="D11" i="17"/>
  <c r="F9" i="17" l="1"/>
  <c r="F24" i="17" s="1"/>
  <c r="E6" i="35" s="1"/>
  <c r="E9" i="17"/>
  <c r="D9" i="17"/>
  <c r="D24" i="17" s="1"/>
  <c r="H159" i="40" l="1"/>
  <c r="I159" i="40" s="1"/>
  <c r="H160" i="40"/>
  <c r="I160" i="40" s="1"/>
  <c r="H161" i="40"/>
  <c r="I161" i="40" s="1"/>
  <c r="H162" i="40"/>
  <c r="I162" i="40" s="1"/>
  <c r="H163" i="40"/>
  <c r="I163" i="40" s="1"/>
  <c r="H164" i="40"/>
  <c r="I164" i="40" s="1"/>
  <c r="H165" i="40"/>
  <c r="I165" i="40" s="1"/>
  <c r="H166" i="40"/>
  <c r="I166" i="40" s="1"/>
  <c r="H167" i="40"/>
  <c r="I167" i="40" s="1"/>
  <c r="G93" i="10"/>
  <c r="H93" i="10" s="1"/>
  <c r="G94" i="10"/>
  <c r="H94" i="10" s="1"/>
  <c r="G95" i="10"/>
  <c r="H95" i="10" s="1"/>
  <c r="G96" i="10"/>
  <c r="H96" i="10" s="1"/>
  <c r="G97" i="10"/>
  <c r="H97" i="10" s="1"/>
  <c r="G98" i="10"/>
  <c r="H98" i="10" s="1"/>
  <c r="G99" i="10"/>
  <c r="H99" i="10" s="1"/>
  <c r="G100" i="10"/>
  <c r="H100" i="10" s="1"/>
  <c r="G101" i="10"/>
  <c r="H101" i="10" s="1"/>
  <c r="G102" i="10"/>
  <c r="H102" i="10" s="1"/>
  <c r="G103" i="10"/>
  <c r="H103" i="10" s="1"/>
  <c r="H168" i="40" l="1"/>
  <c r="I168" i="40" s="1"/>
  <c r="H169" i="40"/>
  <c r="I169" i="40" s="1"/>
  <c r="F111" i="56" l="1"/>
  <c r="E111" i="56"/>
  <c r="D111" i="56"/>
  <c r="G110" i="56"/>
  <c r="G109" i="56"/>
  <c r="H109" i="56" s="1"/>
  <c r="F108" i="56"/>
  <c r="G108" i="56" s="1"/>
  <c r="H108" i="56" s="1"/>
  <c r="E108" i="56"/>
  <c r="D108" i="56"/>
  <c r="G107" i="56"/>
  <c r="H107" i="56" s="1"/>
  <c r="F105" i="56"/>
  <c r="G105" i="56" s="1"/>
  <c r="H105" i="56" s="1"/>
  <c r="E105" i="56"/>
  <c r="D105" i="56"/>
  <c r="G104" i="56"/>
  <c r="G103" i="56"/>
  <c r="G102" i="56"/>
  <c r="G101" i="56"/>
  <c r="G100" i="56"/>
  <c r="H100" i="56" s="1"/>
  <c r="G99" i="56"/>
  <c r="G98" i="56"/>
  <c r="G97" i="56"/>
  <c r="H97" i="56" s="1"/>
  <c r="G96" i="56"/>
  <c r="H96" i="56" s="1"/>
  <c r="G95" i="56"/>
  <c r="H95" i="56" s="1"/>
  <c r="G94" i="56"/>
  <c r="H94" i="56" s="1"/>
  <c r="G93" i="56"/>
  <c r="H93" i="56" s="1"/>
  <c r="G92" i="56"/>
  <c r="G91" i="56"/>
  <c r="G90" i="56"/>
  <c r="G89" i="56"/>
  <c r="G88" i="56"/>
  <c r="G87" i="56"/>
  <c r="G86" i="56"/>
  <c r="G85" i="56"/>
  <c r="G84" i="56"/>
  <c r="G83" i="56"/>
  <c r="F82" i="56"/>
  <c r="F106" i="56" s="1"/>
  <c r="E82" i="56"/>
  <c r="E106" i="56" s="1"/>
  <c r="D82" i="56"/>
  <c r="D106" i="56" s="1"/>
  <c r="G81" i="56"/>
  <c r="H81" i="56" s="1"/>
  <c r="G80" i="56"/>
  <c r="H80" i="56" s="1"/>
  <c r="G79" i="56"/>
  <c r="G78" i="56"/>
  <c r="H78" i="56" s="1"/>
  <c r="G77" i="56"/>
  <c r="H77" i="56" s="1"/>
  <c r="F76" i="56"/>
  <c r="E76" i="56"/>
  <c r="D76" i="56"/>
  <c r="G75" i="56"/>
  <c r="H75" i="56" s="1"/>
  <c r="G73" i="56"/>
  <c r="H73" i="56" s="1"/>
  <c r="F71" i="56"/>
  <c r="G71" i="56" s="1"/>
  <c r="H71" i="56" s="1"/>
  <c r="E71" i="56"/>
  <c r="D71" i="56"/>
  <c r="G70" i="56"/>
  <c r="H70" i="56" s="1"/>
  <c r="G69" i="56"/>
  <c r="G68" i="56"/>
  <c r="H68" i="56" s="1"/>
  <c r="G67" i="56"/>
  <c r="G66" i="56"/>
  <c r="H66" i="56" s="1"/>
  <c r="G65" i="56"/>
  <c r="H65" i="56" s="1"/>
  <c r="G64" i="56"/>
  <c r="H64" i="56" s="1"/>
  <c r="F63" i="56"/>
  <c r="E63" i="56"/>
  <c r="D63" i="56"/>
  <c r="G62" i="56"/>
  <c r="G61" i="56"/>
  <c r="G60" i="56"/>
  <c r="H60" i="56" s="1"/>
  <c r="F59" i="56"/>
  <c r="G59" i="56" s="1"/>
  <c r="E59" i="56"/>
  <c r="E72" i="56" s="1"/>
  <c r="E119" i="56" s="1"/>
  <c r="D59" i="56"/>
  <c r="G58" i="56"/>
  <c r="G57" i="56"/>
  <c r="G56" i="56"/>
  <c r="G55" i="56"/>
  <c r="G54" i="56"/>
  <c r="G53" i="56"/>
  <c r="H53" i="56" s="1"/>
  <c r="F48" i="56"/>
  <c r="E48" i="56"/>
  <c r="D48" i="56"/>
  <c r="G47" i="56"/>
  <c r="H47" i="56" s="1"/>
  <c r="G46" i="56"/>
  <c r="H46" i="56" s="1"/>
  <c r="F45" i="56"/>
  <c r="E45" i="56"/>
  <c r="D45" i="56"/>
  <c r="G44" i="56"/>
  <c r="H44" i="56" s="1"/>
  <c r="G43" i="56"/>
  <c r="H43" i="56" s="1"/>
  <c r="G41" i="56"/>
  <c r="F40" i="56"/>
  <c r="E40" i="56"/>
  <c r="D40" i="56"/>
  <c r="G39" i="56"/>
  <c r="G38" i="56"/>
  <c r="H38" i="56" s="1"/>
  <c r="F37" i="56"/>
  <c r="G37" i="56" s="1"/>
  <c r="E37" i="56"/>
  <c r="D37" i="56"/>
  <c r="G34" i="56"/>
  <c r="F33" i="56"/>
  <c r="E33" i="56"/>
  <c r="D33" i="56"/>
  <c r="G32" i="56"/>
  <c r="H32" i="56" s="1"/>
  <c r="G31" i="56"/>
  <c r="H31" i="56" s="1"/>
  <c r="F30" i="56"/>
  <c r="E30" i="56"/>
  <c r="D30" i="56"/>
  <c r="G29" i="56"/>
  <c r="H28" i="56"/>
  <c r="F27" i="56"/>
  <c r="E27" i="56"/>
  <c r="D27" i="56"/>
  <c r="G26" i="56"/>
  <c r="G25" i="56"/>
  <c r="H25" i="56" s="1"/>
  <c r="G24" i="56"/>
  <c r="G23" i="56"/>
  <c r="F22" i="56"/>
  <c r="G22" i="56" s="1"/>
  <c r="E22" i="56"/>
  <c r="D22" i="56"/>
  <c r="G21" i="56"/>
  <c r="G20" i="56"/>
  <c r="G19" i="56"/>
  <c r="G18" i="56"/>
  <c r="G17" i="56"/>
  <c r="G16" i="56"/>
  <c r="G15" i="56"/>
  <c r="G14" i="56"/>
  <c r="F13" i="56"/>
  <c r="E13" i="56"/>
  <c r="D13" i="56"/>
  <c r="G12" i="56"/>
  <c r="H12" i="56" s="1"/>
  <c r="G11" i="56"/>
  <c r="H11" i="56" s="1"/>
  <c r="G10" i="56"/>
  <c r="H10" i="56" s="1"/>
  <c r="G9" i="56"/>
  <c r="H9" i="56" s="1"/>
  <c r="G8" i="56"/>
  <c r="F111" i="55"/>
  <c r="G111" i="55" s="1"/>
  <c r="H111" i="55" s="1"/>
  <c r="E111" i="55"/>
  <c r="D111" i="55"/>
  <c r="G110" i="55"/>
  <c r="G109" i="55"/>
  <c r="H109" i="55" s="1"/>
  <c r="F108" i="55"/>
  <c r="E108" i="55"/>
  <c r="D108" i="55"/>
  <c r="G107" i="55"/>
  <c r="H107" i="55" s="1"/>
  <c r="F105" i="55"/>
  <c r="E105" i="55"/>
  <c r="D105" i="55"/>
  <c r="G104" i="55"/>
  <c r="G103" i="55"/>
  <c r="G102" i="55"/>
  <c r="G101" i="55"/>
  <c r="G100" i="55"/>
  <c r="H100" i="55" s="1"/>
  <c r="G99" i="55"/>
  <c r="H99" i="55" s="1"/>
  <c r="G98" i="55"/>
  <c r="H98" i="55" s="1"/>
  <c r="G97" i="55"/>
  <c r="H97" i="55" s="1"/>
  <c r="G96" i="55"/>
  <c r="H96" i="55" s="1"/>
  <c r="G95" i="55"/>
  <c r="H95" i="55" s="1"/>
  <c r="G94" i="55"/>
  <c r="H94" i="55" s="1"/>
  <c r="G93" i="55"/>
  <c r="H93" i="55" s="1"/>
  <c r="G92" i="55"/>
  <c r="G91" i="55"/>
  <c r="G90" i="55"/>
  <c r="G89" i="55"/>
  <c r="G88" i="55"/>
  <c r="G87" i="55"/>
  <c r="G86" i="55"/>
  <c r="G85" i="55"/>
  <c r="G84" i="55"/>
  <c r="G83" i="55"/>
  <c r="F82" i="55"/>
  <c r="F106" i="55" s="1"/>
  <c r="E82" i="55"/>
  <c r="E106" i="55" s="1"/>
  <c r="D82" i="55"/>
  <c r="G82" i="55" s="1"/>
  <c r="H82" i="55" s="1"/>
  <c r="G81" i="55"/>
  <c r="H81" i="55" s="1"/>
  <c r="G80" i="55"/>
  <c r="H80" i="55" s="1"/>
  <c r="G79" i="55"/>
  <c r="G78" i="55"/>
  <c r="H78" i="55" s="1"/>
  <c r="G77" i="55"/>
  <c r="H77" i="55" s="1"/>
  <c r="F76" i="55"/>
  <c r="E76" i="55"/>
  <c r="D76" i="55"/>
  <c r="G75" i="55"/>
  <c r="H75" i="55" s="1"/>
  <c r="G73" i="55"/>
  <c r="H73" i="55" s="1"/>
  <c r="F71" i="55"/>
  <c r="E71" i="55"/>
  <c r="D71" i="55"/>
  <c r="G70" i="55"/>
  <c r="H70" i="55" s="1"/>
  <c r="G69" i="55"/>
  <c r="G68" i="55"/>
  <c r="H68" i="55" s="1"/>
  <c r="G67" i="55"/>
  <c r="G66" i="55"/>
  <c r="H66" i="55" s="1"/>
  <c r="G65" i="55"/>
  <c r="H65" i="55" s="1"/>
  <c r="G64" i="55"/>
  <c r="H64" i="55" s="1"/>
  <c r="F63" i="55"/>
  <c r="E63" i="55"/>
  <c r="D63" i="55"/>
  <c r="G62" i="55"/>
  <c r="H62" i="55" s="1"/>
  <c r="G61" i="55"/>
  <c r="H61" i="55" s="1"/>
  <c r="G60" i="55"/>
  <c r="H60" i="55" s="1"/>
  <c r="F59" i="55"/>
  <c r="E59" i="55"/>
  <c r="D59" i="55"/>
  <c r="D72" i="55" s="1"/>
  <c r="G58" i="55"/>
  <c r="G57" i="55"/>
  <c r="H57" i="55" s="1"/>
  <c r="G56" i="55"/>
  <c r="H56" i="55" s="1"/>
  <c r="G55" i="55"/>
  <c r="H55" i="55" s="1"/>
  <c r="G54" i="55"/>
  <c r="H54" i="55" s="1"/>
  <c r="G53" i="55"/>
  <c r="H53" i="55" s="1"/>
  <c r="F48" i="55"/>
  <c r="G48" i="55" s="1"/>
  <c r="H48" i="55" s="1"/>
  <c r="E48" i="55"/>
  <c r="D48" i="55"/>
  <c r="G47" i="55"/>
  <c r="H47" i="55" s="1"/>
  <c r="G46" i="55"/>
  <c r="H46" i="55" s="1"/>
  <c r="G45" i="55"/>
  <c r="H45" i="55" s="1"/>
  <c r="F45" i="55"/>
  <c r="E45" i="55"/>
  <c r="D45" i="55"/>
  <c r="G44" i="55"/>
  <c r="H44" i="55" s="1"/>
  <c r="G43" i="55"/>
  <c r="H43" i="55" s="1"/>
  <c r="G41" i="55"/>
  <c r="F40" i="55"/>
  <c r="E40" i="55"/>
  <c r="D40" i="55"/>
  <c r="G39" i="55"/>
  <c r="H39" i="55" s="1"/>
  <c r="G38" i="55"/>
  <c r="H38" i="55" s="1"/>
  <c r="F37" i="55"/>
  <c r="G37" i="55" s="1"/>
  <c r="H37" i="55" s="1"/>
  <c r="E37" i="55"/>
  <c r="D37" i="55"/>
  <c r="G36" i="55"/>
  <c r="H36" i="55" s="1"/>
  <c r="G34" i="55"/>
  <c r="F33" i="55"/>
  <c r="G33" i="55" s="1"/>
  <c r="H33" i="55" s="1"/>
  <c r="E33" i="55"/>
  <c r="D33" i="55"/>
  <c r="G32" i="55"/>
  <c r="H32" i="55" s="1"/>
  <c r="G31" i="55"/>
  <c r="H31" i="55" s="1"/>
  <c r="F30" i="55"/>
  <c r="E30" i="55"/>
  <c r="D30" i="55"/>
  <c r="G29" i="55"/>
  <c r="H29" i="55" s="1"/>
  <c r="G28" i="55"/>
  <c r="H28" i="55" s="1"/>
  <c r="F27" i="55"/>
  <c r="E27" i="55"/>
  <c r="D27" i="55"/>
  <c r="G26" i="55"/>
  <c r="H26" i="55" s="1"/>
  <c r="G25" i="55"/>
  <c r="G24" i="55"/>
  <c r="G23" i="55"/>
  <c r="F22" i="55"/>
  <c r="G22" i="55" s="1"/>
  <c r="H22" i="55" s="1"/>
  <c r="E22" i="55"/>
  <c r="D22" i="55"/>
  <c r="G21" i="55"/>
  <c r="G20" i="55"/>
  <c r="G19" i="55"/>
  <c r="G18" i="55"/>
  <c r="H18" i="55" s="1"/>
  <c r="G17" i="55"/>
  <c r="G16" i="55"/>
  <c r="G15" i="55"/>
  <c r="G14" i="55"/>
  <c r="F13" i="55"/>
  <c r="E13" i="55"/>
  <c r="D13" i="55"/>
  <c r="G111" i="53"/>
  <c r="F110" i="53"/>
  <c r="E110" i="53"/>
  <c r="D110" i="53"/>
  <c r="G109" i="53"/>
  <c r="G108" i="53"/>
  <c r="H108" i="53" s="1"/>
  <c r="F107" i="53"/>
  <c r="E107" i="53"/>
  <c r="D107" i="53"/>
  <c r="G107" i="53" s="1"/>
  <c r="G106" i="53"/>
  <c r="F104" i="53"/>
  <c r="G104" i="53" s="1"/>
  <c r="E104" i="53"/>
  <c r="D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F81" i="53"/>
  <c r="F105" i="53" s="1"/>
  <c r="E81" i="53"/>
  <c r="E105" i="53" s="1"/>
  <c r="D81" i="53"/>
  <c r="D105" i="53" s="1"/>
  <c r="G80" i="53"/>
  <c r="G79" i="53"/>
  <c r="G78" i="53"/>
  <c r="G77" i="53"/>
  <c r="G76" i="53"/>
  <c r="F75" i="53"/>
  <c r="E75" i="53"/>
  <c r="D75" i="53"/>
  <c r="G74" i="53"/>
  <c r="G72" i="53"/>
  <c r="F70" i="53"/>
  <c r="G70" i="53" s="1"/>
  <c r="E70" i="53"/>
  <c r="D70" i="53"/>
  <c r="G69" i="53"/>
  <c r="G68" i="53"/>
  <c r="G67" i="53"/>
  <c r="G66" i="53"/>
  <c r="G65" i="53"/>
  <c r="G64" i="53"/>
  <c r="G63" i="53"/>
  <c r="F62" i="53"/>
  <c r="G62" i="53" s="1"/>
  <c r="E62" i="53"/>
  <c r="D62" i="53"/>
  <c r="G61" i="53"/>
  <c r="G60" i="53"/>
  <c r="G59" i="53"/>
  <c r="F58" i="53"/>
  <c r="F71" i="53" s="1"/>
  <c r="F112" i="53" s="1"/>
  <c r="G112" i="53" s="1"/>
  <c r="H112" i="53" s="1"/>
  <c r="E58" i="53"/>
  <c r="E71" i="53" s="1"/>
  <c r="D58" i="53"/>
  <c r="D71" i="53" s="1"/>
  <c r="D112" i="53" s="1"/>
  <c r="G57" i="53"/>
  <c r="G56" i="53"/>
  <c r="G55" i="53"/>
  <c r="G54" i="53"/>
  <c r="G53" i="53"/>
  <c r="G52" i="53"/>
  <c r="F47" i="53"/>
  <c r="E47" i="53"/>
  <c r="D47" i="53"/>
  <c r="G46" i="53"/>
  <c r="G45" i="53"/>
  <c r="F44" i="53"/>
  <c r="G44" i="53" s="1"/>
  <c r="H44" i="53" s="1"/>
  <c r="E44" i="53"/>
  <c r="D44" i="53"/>
  <c r="G43" i="53"/>
  <c r="G42" i="53"/>
  <c r="G40" i="53"/>
  <c r="F39" i="53"/>
  <c r="G39" i="53" s="1"/>
  <c r="H39" i="53" s="1"/>
  <c r="E39" i="53"/>
  <c r="D39" i="53"/>
  <c r="G38" i="53"/>
  <c r="G37" i="53"/>
  <c r="H37" i="53" s="1"/>
  <c r="F36" i="53"/>
  <c r="E36" i="53"/>
  <c r="D36" i="53"/>
  <c r="G35" i="53"/>
  <c r="G34" i="53"/>
  <c r="F33" i="53"/>
  <c r="E33" i="53"/>
  <c r="D33" i="53"/>
  <c r="G32" i="53"/>
  <c r="G31" i="53"/>
  <c r="F30" i="53"/>
  <c r="E30" i="53"/>
  <c r="D30" i="53"/>
  <c r="G29" i="53"/>
  <c r="G28" i="53"/>
  <c r="F27" i="53"/>
  <c r="G27" i="53" s="1"/>
  <c r="E27" i="53"/>
  <c r="D27" i="53"/>
  <c r="G26" i="53"/>
  <c r="G25" i="53"/>
  <c r="G24" i="53"/>
  <c r="G23" i="53"/>
  <c r="F22" i="53"/>
  <c r="G22" i="53" s="1"/>
  <c r="H22" i="53" s="1"/>
  <c r="E22" i="53"/>
  <c r="D22" i="53"/>
  <c r="G21" i="53"/>
  <c r="G20" i="53"/>
  <c r="G19" i="53"/>
  <c r="G18" i="53"/>
  <c r="G17" i="53"/>
  <c r="G16" i="53"/>
  <c r="G15" i="53"/>
  <c r="G14" i="53"/>
  <c r="F13" i="53"/>
  <c r="E13" i="53"/>
  <c r="D13" i="53"/>
  <c r="G13" i="53" s="1"/>
  <c r="G12" i="53"/>
  <c r="G11" i="53"/>
  <c r="G10" i="53"/>
  <c r="G9" i="53"/>
  <c r="G8" i="53"/>
  <c r="G111" i="54"/>
  <c r="F110" i="54"/>
  <c r="G110" i="54" s="1"/>
  <c r="H110" i="54" s="1"/>
  <c r="E110" i="54"/>
  <c r="D110" i="54"/>
  <c r="F107" i="54"/>
  <c r="G107" i="54" s="1"/>
  <c r="E107" i="54"/>
  <c r="D107" i="54"/>
  <c r="G106" i="54"/>
  <c r="F104" i="54"/>
  <c r="G104" i="54" s="1"/>
  <c r="E104" i="54"/>
  <c r="D104" i="54"/>
  <c r="G103" i="54"/>
  <c r="G102" i="54"/>
  <c r="G101" i="54"/>
  <c r="G100" i="54"/>
  <c r="G99" i="54"/>
  <c r="G98" i="54"/>
  <c r="G97" i="54"/>
  <c r="G96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F81" i="54"/>
  <c r="F105" i="54" s="1"/>
  <c r="G105" i="54" s="1"/>
  <c r="E81" i="54"/>
  <c r="D81" i="54"/>
  <c r="D105" i="54" s="1"/>
  <c r="G80" i="54"/>
  <c r="G79" i="54"/>
  <c r="G78" i="54"/>
  <c r="G77" i="54"/>
  <c r="G76" i="54"/>
  <c r="F75" i="54"/>
  <c r="E75" i="54"/>
  <c r="D75" i="54"/>
  <c r="G75" i="54" s="1"/>
  <c r="H75" i="54" s="1"/>
  <c r="G74" i="54"/>
  <c r="G72" i="54"/>
  <c r="H72" i="54" s="1"/>
  <c r="F70" i="54"/>
  <c r="E70" i="54"/>
  <c r="D70" i="54"/>
  <c r="G69" i="54"/>
  <c r="G68" i="54"/>
  <c r="F62" i="54"/>
  <c r="G62" i="54" s="1"/>
  <c r="H62" i="54" s="1"/>
  <c r="E62" i="54"/>
  <c r="D62" i="54"/>
  <c r="F58" i="54"/>
  <c r="E58" i="54"/>
  <c r="D58" i="54"/>
  <c r="F47" i="54"/>
  <c r="E47" i="54"/>
  <c r="D47" i="54"/>
  <c r="G46" i="54"/>
  <c r="G45" i="54"/>
  <c r="F44" i="54"/>
  <c r="E44" i="54"/>
  <c r="D44" i="54"/>
  <c r="G43" i="54"/>
  <c r="G42" i="54"/>
  <c r="G40" i="54"/>
  <c r="F39" i="54"/>
  <c r="E39" i="54"/>
  <c r="D39" i="54"/>
  <c r="F36" i="54"/>
  <c r="E36" i="54"/>
  <c r="D36" i="54"/>
  <c r="G35" i="54"/>
  <c r="G34" i="54"/>
  <c r="F33" i="54"/>
  <c r="G33" i="54" s="1"/>
  <c r="E33" i="54"/>
  <c r="D33" i="54"/>
  <c r="G32" i="54"/>
  <c r="G31" i="54"/>
  <c r="F30" i="54"/>
  <c r="E30" i="54"/>
  <c r="D30" i="54"/>
  <c r="G29" i="54"/>
  <c r="F27" i="54"/>
  <c r="E27" i="54"/>
  <c r="D27" i="54"/>
  <c r="G23" i="54"/>
  <c r="F22" i="54"/>
  <c r="G22" i="54" s="1"/>
  <c r="E22" i="54"/>
  <c r="D22" i="54"/>
  <c r="G21" i="54"/>
  <c r="G20" i="54"/>
  <c r="G19" i="54"/>
  <c r="G18" i="54"/>
  <c r="G17" i="54"/>
  <c r="G16" i="54"/>
  <c r="G15" i="54"/>
  <c r="G14" i="54"/>
  <c r="F13" i="54"/>
  <c r="E13" i="54"/>
  <c r="D13" i="54"/>
  <c r="G13" i="54" s="1"/>
  <c r="G12" i="54"/>
  <c r="G11" i="54"/>
  <c r="G10" i="54"/>
  <c r="G9" i="54"/>
  <c r="G8" i="54"/>
  <c r="G111" i="52"/>
  <c r="F110" i="52"/>
  <c r="G110" i="52" s="1"/>
  <c r="H110" i="52" s="1"/>
  <c r="E110" i="52"/>
  <c r="D110" i="52"/>
  <c r="G109" i="52"/>
  <c r="G108" i="52"/>
  <c r="H108" i="52" s="1"/>
  <c r="F107" i="52"/>
  <c r="G107" i="52" s="1"/>
  <c r="E107" i="52"/>
  <c r="D107" i="52"/>
  <c r="G106" i="52"/>
  <c r="F104" i="52"/>
  <c r="E104" i="52"/>
  <c r="E105" i="52" s="1"/>
  <c r="D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H89" i="52" s="1"/>
  <c r="G88" i="52"/>
  <c r="G87" i="52"/>
  <c r="G86" i="52"/>
  <c r="G85" i="52"/>
  <c r="G84" i="52"/>
  <c r="G83" i="52"/>
  <c r="G82" i="52"/>
  <c r="F81" i="52"/>
  <c r="E81" i="52"/>
  <c r="D81" i="52"/>
  <c r="G80" i="52"/>
  <c r="G79" i="52"/>
  <c r="G78" i="52"/>
  <c r="G77" i="52"/>
  <c r="G76" i="52"/>
  <c r="F75" i="52"/>
  <c r="E75" i="52"/>
  <c r="D75" i="52"/>
  <c r="G74" i="52"/>
  <c r="H74" i="52" s="1"/>
  <c r="G72" i="52"/>
  <c r="H72" i="52" s="1"/>
  <c r="F70" i="52"/>
  <c r="E70" i="52"/>
  <c r="D70" i="52"/>
  <c r="G69" i="52"/>
  <c r="G68" i="52"/>
  <c r="G67" i="52"/>
  <c r="G66" i="52"/>
  <c r="H66" i="52" s="1"/>
  <c r="G65" i="52"/>
  <c r="H65" i="52" s="1"/>
  <c r="G64" i="52"/>
  <c r="H64" i="52" s="1"/>
  <c r="G63" i="52"/>
  <c r="F62" i="52"/>
  <c r="E62" i="52"/>
  <c r="D62" i="52"/>
  <c r="G61" i="52"/>
  <c r="G60" i="52"/>
  <c r="G59" i="52"/>
  <c r="F58" i="52"/>
  <c r="G58" i="52" s="1"/>
  <c r="E58" i="52"/>
  <c r="E71" i="52" s="1"/>
  <c r="D58" i="52"/>
  <c r="G57" i="52"/>
  <c r="G47" i="52"/>
  <c r="F47" i="52"/>
  <c r="E47" i="52"/>
  <c r="D47" i="52"/>
  <c r="G46" i="52"/>
  <c r="G45" i="52"/>
  <c r="F44" i="52"/>
  <c r="E44" i="52"/>
  <c r="D44" i="52"/>
  <c r="G43" i="52"/>
  <c r="G42" i="52"/>
  <c r="G40" i="52"/>
  <c r="F39" i="52"/>
  <c r="E39" i="52"/>
  <c r="D39" i="52"/>
  <c r="G38" i="52"/>
  <c r="F36" i="52"/>
  <c r="G36" i="52" s="1"/>
  <c r="E36" i="52"/>
  <c r="D36" i="52"/>
  <c r="G35" i="52"/>
  <c r="G34" i="52"/>
  <c r="F33" i="52"/>
  <c r="G33" i="52" s="1"/>
  <c r="E33" i="52"/>
  <c r="D33" i="52"/>
  <c r="G32" i="52"/>
  <c r="G31" i="52"/>
  <c r="F30" i="52"/>
  <c r="E30" i="52"/>
  <c r="D30" i="52"/>
  <c r="G29" i="52"/>
  <c r="G28" i="52"/>
  <c r="F27" i="52"/>
  <c r="E27" i="52"/>
  <c r="D27" i="52"/>
  <c r="G26" i="52"/>
  <c r="G25" i="52"/>
  <c r="G24" i="52"/>
  <c r="G23" i="52"/>
  <c r="F22" i="52"/>
  <c r="E22" i="52"/>
  <c r="D22" i="52"/>
  <c r="G22" i="52" s="1"/>
  <c r="H22" i="52" s="1"/>
  <c r="G20" i="52"/>
  <c r="G19" i="52"/>
  <c r="G18" i="52"/>
  <c r="G17" i="52"/>
  <c r="G16" i="52"/>
  <c r="G15" i="52"/>
  <c r="G14" i="52"/>
  <c r="F13" i="52"/>
  <c r="G13" i="52" s="1"/>
  <c r="E13" i="52"/>
  <c r="D13" i="52"/>
  <c r="G12" i="52"/>
  <c r="G11" i="52"/>
  <c r="G10" i="52"/>
  <c r="G9" i="52"/>
  <c r="G8" i="52"/>
  <c r="G111" i="51"/>
  <c r="F110" i="51"/>
  <c r="G110" i="51" s="1"/>
  <c r="H110" i="51" s="1"/>
  <c r="E110" i="51"/>
  <c r="D110" i="51"/>
  <c r="G108" i="51"/>
  <c r="F107" i="51"/>
  <c r="E107" i="51"/>
  <c r="D107" i="51"/>
  <c r="G107" i="51" s="1"/>
  <c r="G106" i="51"/>
  <c r="F104" i="51"/>
  <c r="E104" i="51"/>
  <c r="D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7" i="51"/>
  <c r="G86" i="51"/>
  <c r="G85" i="51"/>
  <c r="G84" i="51"/>
  <c r="G83" i="51"/>
  <c r="G82" i="51"/>
  <c r="F81" i="51"/>
  <c r="F105" i="51" s="1"/>
  <c r="E81" i="51"/>
  <c r="D81" i="51"/>
  <c r="G81" i="51" s="1"/>
  <c r="G80" i="51"/>
  <c r="G79" i="51"/>
  <c r="G78" i="51"/>
  <c r="G77" i="51"/>
  <c r="G76" i="51"/>
  <c r="F75" i="51"/>
  <c r="G75" i="51" s="1"/>
  <c r="E75" i="51"/>
  <c r="D75" i="51"/>
  <c r="G74" i="51"/>
  <c r="G72" i="51"/>
  <c r="F70" i="51"/>
  <c r="E70" i="51"/>
  <c r="D70" i="51"/>
  <c r="F62" i="51"/>
  <c r="E62" i="51"/>
  <c r="D62" i="51"/>
  <c r="G61" i="51"/>
  <c r="G60" i="51"/>
  <c r="G59" i="51"/>
  <c r="F58" i="51"/>
  <c r="E58" i="51"/>
  <c r="E71" i="51" s="1"/>
  <c r="D58" i="51"/>
  <c r="F47" i="51"/>
  <c r="G47" i="51" s="1"/>
  <c r="E47" i="51"/>
  <c r="D47" i="51"/>
  <c r="G46" i="51"/>
  <c r="G45" i="51"/>
  <c r="F44" i="51"/>
  <c r="E44" i="51"/>
  <c r="D44" i="51"/>
  <c r="G43" i="51"/>
  <c r="G42" i="51"/>
  <c r="G40" i="51"/>
  <c r="F39" i="51"/>
  <c r="E39" i="51"/>
  <c r="D39" i="51"/>
  <c r="G38" i="51"/>
  <c r="F36" i="51"/>
  <c r="E36" i="51"/>
  <c r="D36" i="51"/>
  <c r="G35" i="51"/>
  <c r="G34" i="51"/>
  <c r="F33" i="51"/>
  <c r="G33" i="51" s="1"/>
  <c r="E33" i="51"/>
  <c r="D33" i="51"/>
  <c r="G32" i="51"/>
  <c r="G31" i="51"/>
  <c r="F30" i="51"/>
  <c r="E30" i="51"/>
  <c r="D30" i="51"/>
  <c r="G29" i="51"/>
  <c r="G28" i="51"/>
  <c r="F27" i="51"/>
  <c r="E27" i="51"/>
  <c r="D27" i="51"/>
  <c r="G26" i="51"/>
  <c r="G25" i="51"/>
  <c r="G24" i="51"/>
  <c r="H24" i="51" s="1"/>
  <c r="G23" i="51"/>
  <c r="F22" i="51"/>
  <c r="E22" i="51"/>
  <c r="D22" i="51"/>
  <c r="G22" i="51" s="1"/>
  <c r="G21" i="51"/>
  <c r="G20" i="51"/>
  <c r="G19" i="51"/>
  <c r="G18" i="51"/>
  <c r="G17" i="51"/>
  <c r="G16" i="51"/>
  <c r="G15" i="51"/>
  <c r="G14" i="51"/>
  <c r="F13" i="51"/>
  <c r="G13" i="51" s="1"/>
  <c r="E13" i="51"/>
  <c r="D13" i="51"/>
  <c r="G12" i="51"/>
  <c r="G11" i="51"/>
  <c r="G10" i="51"/>
  <c r="G9" i="51"/>
  <c r="G8" i="51"/>
  <c r="G111" i="50"/>
  <c r="F110" i="50"/>
  <c r="E110" i="50"/>
  <c r="D110" i="50"/>
  <c r="F107" i="50"/>
  <c r="E107" i="50"/>
  <c r="D107" i="50"/>
  <c r="G106" i="50"/>
  <c r="F104" i="50"/>
  <c r="E104" i="50"/>
  <c r="D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6" i="50"/>
  <c r="G85" i="50"/>
  <c r="G84" i="50"/>
  <c r="G83" i="50"/>
  <c r="G82" i="50"/>
  <c r="F81" i="50"/>
  <c r="F105" i="50" s="1"/>
  <c r="E81" i="50"/>
  <c r="E105" i="50" s="1"/>
  <c r="D81" i="50"/>
  <c r="G80" i="50"/>
  <c r="G79" i="50"/>
  <c r="G78" i="50"/>
  <c r="G77" i="50"/>
  <c r="G76" i="50"/>
  <c r="F75" i="50"/>
  <c r="E75" i="50"/>
  <c r="D75" i="50"/>
  <c r="G74" i="50"/>
  <c r="F70" i="50"/>
  <c r="E70" i="50"/>
  <c r="D70" i="50"/>
  <c r="F62" i="50"/>
  <c r="G62" i="50" s="1"/>
  <c r="E62" i="50"/>
  <c r="D62" i="50"/>
  <c r="G61" i="50"/>
  <c r="G60" i="50"/>
  <c r="G59" i="50"/>
  <c r="F58" i="50"/>
  <c r="G58" i="50" s="1"/>
  <c r="E58" i="50"/>
  <c r="D58" i="50"/>
  <c r="F47" i="50"/>
  <c r="E47" i="50"/>
  <c r="D47" i="50"/>
  <c r="G46" i="50"/>
  <c r="G45" i="50"/>
  <c r="F44" i="50"/>
  <c r="E44" i="50"/>
  <c r="D44" i="50"/>
  <c r="G43" i="50"/>
  <c r="H43" i="50" s="1"/>
  <c r="G42" i="50"/>
  <c r="G40" i="50"/>
  <c r="G37" i="50"/>
  <c r="F36" i="50"/>
  <c r="E36" i="50"/>
  <c r="D36" i="50"/>
  <c r="G35" i="50"/>
  <c r="G34" i="50"/>
  <c r="F33" i="50"/>
  <c r="E33" i="50"/>
  <c r="D33" i="50"/>
  <c r="G32" i="50"/>
  <c r="G31" i="50"/>
  <c r="F30" i="50"/>
  <c r="E30" i="50"/>
  <c r="D30" i="50"/>
  <c r="F27" i="50"/>
  <c r="E27" i="50"/>
  <c r="D27" i="50"/>
  <c r="G26" i="50"/>
  <c r="G23" i="50"/>
  <c r="F22" i="50"/>
  <c r="G22" i="50" s="1"/>
  <c r="E22" i="50"/>
  <c r="D22" i="50"/>
  <c r="G21" i="50"/>
  <c r="G20" i="50"/>
  <c r="G19" i="50"/>
  <c r="G18" i="50"/>
  <c r="G17" i="50"/>
  <c r="G16" i="50"/>
  <c r="G15" i="50"/>
  <c r="G14" i="50"/>
  <c r="F13" i="50"/>
  <c r="E13" i="50"/>
  <c r="D13" i="50"/>
  <c r="G12" i="50"/>
  <c r="G11" i="50"/>
  <c r="G10" i="50"/>
  <c r="G9" i="50"/>
  <c r="G8" i="50"/>
  <c r="G111" i="49"/>
  <c r="H111" i="49" s="1"/>
  <c r="F110" i="49"/>
  <c r="E110" i="49"/>
  <c r="D110" i="49"/>
  <c r="G109" i="49"/>
  <c r="H109" i="49" s="1"/>
  <c r="G108" i="49"/>
  <c r="F107" i="49"/>
  <c r="E107" i="49"/>
  <c r="D107" i="49"/>
  <c r="G106" i="49"/>
  <c r="F104" i="49"/>
  <c r="E104" i="49"/>
  <c r="D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5" i="49"/>
  <c r="G84" i="49"/>
  <c r="G83" i="49"/>
  <c r="G82" i="49"/>
  <c r="F81" i="49"/>
  <c r="E81" i="49"/>
  <c r="D81" i="49"/>
  <c r="G80" i="49"/>
  <c r="G79" i="49"/>
  <c r="G78" i="49"/>
  <c r="G77" i="49"/>
  <c r="G76" i="49"/>
  <c r="F75" i="49"/>
  <c r="E75" i="49"/>
  <c r="D75" i="49"/>
  <c r="G75" i="49" s="1"/>
  <c r="G74" i="49"/>
  <c r="G72" i="49"/>
  <c r="F62" i="49"/>
  <c r="E62" i="49"/>
  <c r="D62" i="49"/>
  <c r="G61" i="49"/>
  <c r="G60" i="49"/>
  <c r="G59" i="49"/>
  <c r="F58" i="49"/>
  <c r="E58" i="49"/>
  <c r="D58" i="49"/>
  <c r="F47" i="49"/>
  <c r="E47" i="49"/>
  <c r="D47" i="49"/>
  <c r="G46" i="49"/>
  <c r="H46" i="49" s="1"/>
  <c r="G45" i="49"/>
  <c r="H45" i="49" s="1"/>
  <c r="F44" i="49"/>
  <c r="G44" i="49" s="1"/>
  <c r="H44" i="49" s="1"/>
  <c r="E44" i="49"/>
  <c r="D44" i="49"/>
  <c r="G43" i="49"/>
  <c r="G40" i="49"/>
  <c r="F39" i="49"/>
  <c r="E39" i="49"/>
  <c r="D39" i="49"/>
  <c r="G38" i="49"/>
  <c r="F36" i="49"/>
  <c r="E36" i="49"/>
  <c r="D36" i="49"/>
  <c r="G35" i="49"/>
  <c r="G34" i="49"/>
  <c r="F33" i="49"/>
  <c r="E33" i="49"/>
  <c r="D33" i="49"/>
  <c r="G32" i="49"/>
  <c r="G31" i="49"/>
  <c r="F30" i="49"/>
  <c r="E30" i="49"/>
  <c r="D30" i="49"/>
  <c r="G29" i="49"/>
  <c r="G28" i="49"/>
  <c r="H28" i="49" s="1"/>
  <c r="F27" i="49"/>
  <c r="E27" i="49"/>
  <c r="D27" i="49"/>
  <c r="G26" i="49"/>
  <c r="G25" i="49"/>
  <c r="G24" i="49"/>
  <c r="H24" i="49" s="1"/>
  <c r="G23" i="49"/>
  <c r="F22" i="49"/>
  <c r="E22" i="49"/>
  <c r="D22" i="49"/>
  <c r="G21" i="49"/>
  <c r="G20" i="49"/>
  <c r="G19" i="49"/>
  <c r="G18" i="49"/>
  <c r="G17" i="49"/>
  <c r="G16" i="49"/>
  <c r="G15" i="49"/>
  <c r="G14" i="49"/>
  <c r="F13" i="49"/>
  <c r="E13" i="49"/>
  <c r="D13" i="49"/>
  <c r="G12" i="49"/>
  <c r="G11" i="49"/>
  <c r="G10" i="49"/>
  <c r="G9" i="49"/>
  <c r="G8" i="49"/>
  <c r="F110" i="48"/>
  <c r="G110" i="48" s="1"/>
  <c r="E110" i="48"/>
  <c r="D110" i="48"/>
  <c r="F107" i="48"/>
  <c r="E107" i="48"/>
  <c r="D107" i="48"/>
  <c r="F104" i="48"/>
  <c r="E104" i="48"/>
  <c r="D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H82" i="48" s="1"/>
  <c r="F81" i="48"/>
  <c r="G81" i="48" s="1"/>
  <c r="E81" i="48"/>
  <c r="E105" i="48" s="1"/>
  <c r="D81" i="48"/>
  <c r="D105" i="48" s="1"/>
  <c r="G80" i="48"/>
  <c r="G79" i="48"/>
  <c r="G78" i="48"/>
  <c r="G77" i="48"/>
  <c r="G76" i="48"/>
  <c r="F75" i="48"/>
  <c r="E75" i="48"/>
  <c r="D75" i="48"/>
  <c r="G74" i="48"/>
  <c r="G72" i="48"/>
  <c r="H72" i="48" s="1"/>
  <c r="F70" i="48"/>
  <c r="E70" i="48"/>
  <c r="D70" i="48"/>
  <c r="G69" i="48"/>
  <c r="H69" i="48" s="1"/>
  <c r="G68" i="48"/>
  <c r="H68" i="48" s="1"/>
  <c r="G67" i="48"/>
  <c r="H67" i="48" s="1"/>
  <c r="G66" i="48"/>
  <c r="H66" i="48" s="1"/>
  <c r="G65" i="48"/>
  <c r="H65" i="48" s="1"/>
  <c r="G64" i="48"/>
  <c r="H64" i="48" s="1"/>
  <c r="G63" i="48"/>
  <c r="H63" i="48" s="1"/>
  <c r="F62" i="48"/>
  <c r="E62" i="48"/>
  <c r="D62" i="48"/>
  <c r="G61" i="48"/>
  <c r="H61" i="48" s="1"/>
  <c r="G60" i="48"/>
  <c r="H60" i="48" s="1"/>
  <c r="G59" i="48"/>
  <c r="H59" i="48" s="1"/>
  <c r="F58" i="48"/>
  <c r="E58" i="48"/>
  <c r="D58" i="48"/>
  <c r="G57" i="48"/>
  <c r="H57" i="48" s="1"/>
  <c r="G56" i="48"/>
  <c r="H56" i="48" s="1"/>
  <c r="G55" i="48"/>
  <c r="H55" i="48" s="1"/>
  <c r="G54" i="48"/>
  <c r="G53" i="48"/>
  <c r="H53" i="48" s="1"/>
  <c r="G52" i="48"/>
  <c r="H52" i="48" s="1"/>
  <c r="F44" i="48"/>
  <c r="F48" i="48" s="1"/>
  <c r="E44" i="48"/>
  <c r="E48" i="48" s="1"/>
  <c r="D44" i="48"/>
  <c r="D48" i="48" s="1"/>
  <c r="G43" i="48"/>
  <c r="H43" i="48" s="1"/>
  <c r="G42" i="48"/>
  <c r="G40" i="48"/>
  <c r="H40" i="48" s="1"/>
  <c r="F39" i="48"/>
  <c r="G39" i="48" s="1"/>
  <c r="H39" i="48" s="1"/>
  <c r="E39" i="48"/>
  <c r="D39" i="48"/>
  <c r="G38" i="48"/>
  <c r="H38" i="48" s="1"/>
  <c r="G37" i="48"/>
  <c r="H37" i="48" s="1"/>
  <c r="F36" i="48"/>
  <c r="G36" i="48" s="1"/>
  <c r="H36" i="48" s="1"/>
  <c r="E36" i="48"/>
  <c r="D36" i="48"/>
  <c r="G35" i="48"/>
  <c r="H35" i="48" s="1"/>
  <c r="G34" i="48"/>
  <c r="H34" i="48" s="1"/>
  <c r="F30" i="48"/>
  <c r="G30" i="48" s="1"/>
  <c r="H30" i="48" s="1"/>
  <c r="E30" i="48"/>
  <c r="D30" i="48"/>
  <c r="G29" i="48"/>
  <c r="H29" i="48" s="1"/>
  <c r="G28" i="48"/>
  <c r="H28" i="48" s="1"/>
  <c r="F27" i="48"/>
  <c r="E27" i="48"/>
  <c r="D27" i="48"/>
  <c r="G26" i="48"/>
  <c r="H26" i="48" s="1"/>
  <c r="G25" i="48"/>
  <c r="H25" i="48" s="1"/>
  <c r="G24" i="48"/>
  <c r="H24" i="48" s="1"/>
  <c r="G23" i="48"/>
  <c r="F22" i="48"/>
  <c r="E22" i="48"/>
  <c r="D22" i="48"/>
  <c r="G21" i="48"/>
  <c r="G20" i="48"/>
  <c r="H20" i="48" s="1"/>
  <c r="G19" i="48"/>
  <c r="H19" i="48" s="1"/>
  <c r="G13" i="55" l="1"/>
  <c r="H13" i="55" s="1"/>
  <c r="G44" i="54"/>
  <c r="H44" i="54" s="1"/>
  <c r="G111" i="56"/>
  <c r="H111" i="56" s="1"/>
  <c r="D72" i="56"/>
  <c r="G27" i="56"/>
  <c r="H27" i="56" s="1"/>
  <c r="G108" i="55"/>
  <c r="H108" i="55" s="1"/>
  <c r="G105" i="55"/>
  <c r="H105" i="55" s="1"/>
  <c r="E119" i="55"/>
  <c r="G76" i="55"/>
  <c r="H76" i="55" s="1"/>
  <c r="F119" i="55"/>
  <c r="G63" i="55"/>
  <c r="H63" i="55" s="1"/>
  <c r="G40" i="55"/>
  <c r="H40" i="55" s="1"/>
  <c r="E112" i="53"/>
  <c r="D105" i="52"/>
  <c r="G75" i="52"/>
  <c r="H75" i="52" s="1"/>
  <c r="G39" i="52"/>
  <c r="H39" i="52" s="1"/>
  <c r="G39" i="54"/>
  <c r="H39" i="54" s="1"/>
  <c r="D15" i="35"/>
  <c r="G58" i="51"/>
  <c r="H58" i="51" s="1"/>
  <c r="G44" i="51"/>
  <c r="G107" i="48"/>
  <c r="D71" i="48"/>
  <c r="D112" i="48" s="1"/>
  <c r="E71" i="48"/>
  <c r="F71" i="48"/>
  <c r="G44" i="48"/>
  <c r="H44" i="48" s="1"/>
  <c r="G70" i="48"/>
  <c r="H70" i="48" s="1"/>
  <c r="G75" i="48"/>
  <c r="H75" i="48" s="1"/>
  <c r="G58" i="48"/>
  <c r="H58" i="48" s="1"/>
  <c r="G62" i="48"/>
  <c r="H62" i="48" s="1"/>
  <c r="G104" i="48"/>
  <c r="F105" i="48"/>
  <c r="F112" i="48" s="1"/>
  <c r="D12" i="35"/>
  <c r="G27" i="48"/>
  <c r="H27" i="48" s="1"/>
  <c r="C12" i="35"/>
  <c r="E12" i="35"/>
  <c r="G30" i="56"/>
  <c r="H30" i="56" s="1"/>
  <c r="G48" i="56"/>
  <c r="H48" i="56" s="1"/>
  <c r="G40" i="56"/>
  <c r="H40" i="56" s="1"/>
  <c r="G45" i="56"/>
  <c r="H45" i="56" s="1"/>
  <c r="G63" i="56"/>
  <c r="G49" i="56"/>
  <c r="H49" i="56" s="1"/>
  <c r="G76" i="56"/>
  <c r="H76" i="56" s="1"/>
  <c r="G13" i="56"/>
  <c r="H13" i="56" s="1"/>
  <c r="G33" i="56"/>
  <c r="H33" i="56" s="1"/>
  <c r="D106" i="55"/>
  <c r="D119" i="55" s="1"/>
  <c r="G30" i="55"/>
  <c r="H30" i="55" s="1"/>
  <c r="E72" i="55"/>
  <c r="G71" i="55"/>
  <c r="H71" i="55" s="1"/>
  <c r="G59" i="55"/>
  <c r="H59" i="55" s="1"/>
  <c r="G105" i="53"/>
  <c r="G47" i="53"/>
  <c r="G81" i="53"/>
  <c r="G33" i="53"/>
  <c r="G110" i="53"/>
  <c r="H110" i="53" s="1"/>
  <c r="G36" i="53"/>
  <c r="G30" i="53"/>
  <c r="G75" i="53"/>
  <c r="G104" i="52"/>
  <c r="H104" i="52" s="1"/>
  <c r="G30" i="52"/>
  <c r="G27" i="52"/>
  <c r="G44" i="52"/>
  <c r="H44" i="52" s="1"/>
  <c r="G62" i="52"/>
  <c r="G70" i="52"/>
  <c r="H70" i="52" s="1"/>
  <c r="F105" i="52"/>
  <c r="G105" i="52" s="1"/>
  <c r="H105" i="52" s="1"/>
  <c r="E112" i="52"/>
  <c r="E15" i="35"/>
  <c r="G47" i="54"/>
  <c r="G58" i="54"/>
  <c r="H58" i="54" s="1"/>
  <c r="G36" i="54"/>
  <c r="D71" i="54"/>
  <c r="D112" i="54" s="1"/>
  <c r="G30" i="54"/>
  <c r="H30" i="54" s="1"/>
  <c r="E71" i="54"/>
  <c r="G70" i="54"/>
  <c r="E105" i="54"/>
  <c r="G36" i="51"/>
  <c r="G30" i="51"/>
  <c r="D71" i="51"/>
  <c r="G70" i="51"/>
  <c r="H70" i="51" s="1"/>
  <c r="G39" i="51"/>
  <c r="H39" i="51" s="1"/>
  <c r="E105" i="51"/>
  <c r="E112" i="51" s="1"/>
  <c r="G104" i="51"/>
  <c r="H104" i="51" s="1"/>
  <c r="G44" i="50"/>
  <c r="H44" i="50" s="1"/>
  <c r="G110" i="50"/>
  <c r="D14" i="35"/>
  <c r="G13" i="49"/>
  <c r="G47" i="49"/>
  <c r="H47" i="49" s="1"/>
  <c r="G107" i="49"/>
  <c r="G58" i="49"/>
  <c r="H58" i="49" s="1"/>
  <c r="E105" i="49"/>
  <c r="F105" i="49"/>
  <c r="G104" i="49"/>
  <c r="H104" i="49" s="1"/>
  <c r="E112" i="48"/>
  <c r="G71" i="48"/>
  <c r="H71" i="48" s="1"/>
  <c r="G22" i="48"/>
  <c r="H22" i="48" s="1"/>
  <c r="G106" i="56"/>
  <c r="H106" i="56" s="1"/>
  <c r="F72" i="56"/>
  <c r="F119" i="56" s="1"/>
  <c r="G119" i="56" s="1"/>
  <c r="H119" i="56" s="1"/>
  <c r="G82" i="56"/>
  <c r="H82" i="56" s="1"/>
  <c r="F72" i="55"/>
  <c r="G27" i="55"/>
  <c r="H27" i="55" s="1"/>
  <c r="G71" i="53"/>
  <c r="G58" i="53"/>
  <c r="F71" i="54"/>
  <c r="G27" i="54"/>
  <c r="H27" i="54" s="1"/>
  <c r="D71" i="52"/>
  <c r="D112" i="52" s="1"/>
  <c r="F71" i="52"/>
  <c r="G81" i="52"/>
  <c r="F71" i="51"/>
  <c r="G27" i="51"/>
  <c r="H27" i="51" s="1"/>
  <c r="D105" i="51"/>
  <c r="G62" i="51"/>
  <c r="D105" i="50"/>
  <c r="G105" i="50" s="1"/>
  <c r="D71" i="50"/>
  <c r="G75" i="50"/>
  <c r="H75" i="50" s="1"/>
  <c r="G13" i="50"/>
  <c r="G33" i="50"/>
  <c r="G36" i="50"/>
  <c r="E71" i="50"/>
  <c r="E112" i="50" s="1"/>
  <c r="G70" i="50"/>
  <c r="G81" i="50"/>
  <c r="G104" i="50"/>
  <c r="G107" i="50"/>
  <c r="G30" i="50"/>
  <c r="H30" i="50" s="1"/>
  <c r="G47" i="50"/>
  <c r="F71" i="50"/>
  <c r="G27" i="50"/>
  <c r="H27" i="50" s="1"/>
  <c r="G27" i="49"/>
  <c r="H27" i="49" s="1"/>
  <c r="G33" i="49"/>
  <c r="G39" i="49"/>
  <c r="H39" i="49" s="1"/>
  <c r="E71" i="49"/>
  <c r="E112" i="49" s="1"/>
  <c r="D71" i="49"/>
  <c r="D112" i="49" s="1"/>
  <c r="G30" i="49"/>
  <c r="H30" i="49" s="1"/>
  <c r="G36" i="49"/>
  <c r="F71" i="49"/>
  <c r="F112" i="49" s="1"/>
  <c r="G110" i="49"/>
  <c r="H110" i="49" s="1"/>
  <c r="D105" i="49"/>
  <c r="G105" i="49" s="1"/>
  <c r="H105" i="49" s="1"/>
  <c r="G22" i="49"/>
  <c r="G62" i="49"/>
  <c r="G81" i="49"/>
  <c r="G105" i="48"/>
  <c r="G106" i="55" l="1"/>
  <c r="H106" i="55" s="1"/>
  <c r="G119" i="55"/>
  <c r="H119" i="55" s="1"/>
  <c r="G49" i="55"/>
  <c r="H49" i="55" s="1"/>
  <c r="G48" i="53"/>
  <c r="H48" i="53" s="1"/>
  <c r="G48" i="52"/>
  <c r="H48" i="52" s="1"/>
  <c r="G48" i="54"/>
  <c r="H48" i="54" s="1"/>
  <c r="C15" i="35"/>
  <c r="F15" i="35" s="1"/>
  <c r="G15" i="35" s="1"/>
  <c r="D112" i="51"/>
  <c r="G48" i="51"/>
  <c r="H48" i="51" s="1"/>
  <c r="D19" i="35"/>
  <c r="G48" i="50"/>
  <c r="H48" i="50" s="1"/>
  <c r="E14" i="35"/>
  <c r="F14" i="35" s="1"/>
  <c r="G14" i="35" s="1"/>
  <c r="G48" i="49"/>
  <c r="H48" i="49" s="1"/>
  <c r="G112" i="48"/>
  <c r="H112" i="48" s="1"/>
  <c r="G48" i="48"/>
  <c r="H48" i="48" s="1"/>
  <c r="F12" i="35"/>
  <c r="G12" i="35" s="1"/>
  <c r="E112" i="54"/>
  <c r="G105" i="51"/>
  <c r="H105" i="51" s="1"/>
  <c r="G71" i="49"/>
  <c r="H71" i="49" s="1"/>
  <c r="G72" i="56"/>
  <c r="H72" i="56" s="1"/>
  <c r="G72" i="55"/>
  <c r="H72" i="55" s="1"/>
  <c r="F112" i="54"/>
  <c r="G112" i="54" s="1"/>
  <c r="G71" i="54"/>
  <c r="F112" i="52"/>
  <c r="G112" i="52" s="1"/>
  <c r="H112" i="52" s="1"/>
  <c r="G71" i="52"/>
  <c r="H71" i="52" s="1"/>
  <c r="F112" i="51"/>
  <c r="G71" i="51"/>
  <c r="H71" i="51" s="1"/>
  <c r="D112" i="50"/>
  <c r="G71" i="50"/>
  <c r="F112" i="50"/>
  <c r="G112" i="49"/>
  <c r="H112" i="49" s="1"/>
  <c r="G112" i="51" l="1"/>
  <c r="H112" i="51" s="1"/>
  <c r="E19" i="35"/>
  <c r="C19" i="35"/>
  <c r="G112" i="50"/>
  <c r="H231" i="40"/>
  <c r="I231" i="40" s="1"/>
  <c r="H230" i="40"/>
  <c r="I230" i="40" s="1"/>
  <c r="H229" i="40"/>
  <c r="I229" i="40" s="1"/>
  <c r="H228" i="40"/>
  <c r="I228" i="40" s="1"/>
  <c r="H227" i="40"/>
  <c r="I227" i="40" s="1"/>
  <c r="H226" i="40"/>
  <c r="I226" i="40" s="1"/>
  <c r="H225" i="40"/>
  <c r="I225" i="40" s="1"/>
  <c r="H224" i="40"/>
  <c r="I224" i="40" s="1"/>
  <c r="H223" i="40"/>
  <c r="I223" i="40" s="1"/>
  <c r="H222" i="40"/>
  <c r="I222" i="40" s="1"/>
  <c r="H221" i="40"/>
  <c r="I221" i="40" s="1"/>
  <c r="H220" i="40"/>
  <c r="I220" i="40" s="1"/>
  <c r="H219" i="40"/>
  <c r="I219" i="40" s="1"/>
  <c r="H218" i="40"/>
  <c r="I218" i="40" s="1"/>
  <c r="H217" i="40"/>
  <c r="I217" i="40" s="1"/>
  <c r="H216" i="40"/>
  <c r="I216" i="40" s="1"/>
  <c r="H215" i="40"/>
  <c r="I215" i="40" s="1"/>
  <c r="H214" i="40"/>
  <c r="I214" i="40" s="1"/>
  <c r="H213" i="40"/>
  <c r="I213" i="40" s="1"/>
  <c r="H212" i="40"/>
  <c r="I212" i="40" s="1"/>
  <c r="H211" i="40"/>
  <c r="I211" i="40" s="1"/>
  <c r="H210" i="40"/>
  <c r="I210" i="40" s="1"/>
  <c r="H209" i="40"/>
  <c r="I209" i="40" s="1"/>
  <c r="H208" i="40"/>
  <c r="I208" i="40" s="1"/>
  <c r="H207" i="40"/>
  <c r="I207" i="40" s="1"/>
  <c r="H206" i="40"/>
  <c r="I206" i="40" s="1"/>
  <c r="H205" i="40"/>
  <c r="I205" i="40" s="1"/>
  <c r="H204" i="40"/>
  <c r="I204" i="40" s="1"/>
  <c r="H203" i="40"/>
  <c r="I203" i="40" s="1"/>
  <c r="H202" i="40"/>
  <c r="I202" i="40" s="1"/>
  <c r="H201" i="40"/>
  <c r="I201" i="40" s="1"/>
  <c r="H200" i="40"/>
  <c r="I200" i="40" s="1"/>
  <c r="H199" i="40"/>
  <c r="I199" i="40" s="1"/>
  <c r="H198" i="40"/>
  <c r="I198" i="40" s="1"/>
  <c r="H197" i="40"/>
  <c r="I197" i="40" s="1"/>
  <c r="H196" i="40"/>
  <c r="I196" i="40" s="1"/>
  <c r="H195" i="40"/>
  <c r="I195" i="40" s="1"/>
  <c r="H194" i="40"/>
  <c r="I194" i="40" s="1"/>
  <c r="H193" i="40"/>
  <c r="I193" i="40" s="1"/>
  <c r="H192" i="40"/>
  <c r="I192" i="40" s="1"/>
  <c r="H191" i="40"/>
  <c r="I191" i="40" s="1"/>
  <c r="H190" i="40"/>
  <c r="I190" i="40" s="1"/>
  <c r="H189" i="40"/>
  <c r="I189" i="40" s="1"/>
  <c r="H188" i="40"/>
  <c r="I188" i="40" s="1"/>
  <c r="G176" i="40"/>
  <c r="F176" i="40"/>
  <c r="E176" i="40"/>
  <c r="H175" i="40"/>
  <c r="I175" i="40" s="1"/>
  <c r="H174" i="40"/>
  <c r="I174" i="40" s="1"/>
  <c r="G173" i="40"/>
  <c r="F173" i="40"/>
  <c r="E173" i="40"/>
  <c r="H172" i="40"/>
  <c r="I172" i="40" s="1"/>
  <c r="H158" i="40"/>
  <c r="I158" i="40" s="1"/>
  <c r="H157" i="40"/>
  <c r="I157" i="40" s="1"/>
  <c r="H156" i="40"/>
  <c r="I156" i="40" s="1"/>
  <c r="H155" i="40"/>
  <c r="I155" i="40" s="1"/>
  <c r="H154" i="40"/>
  <c r="I154" i="40" s="1"/>
  <c r="H153" i="40"/>
  <c r="I153" i="40" s="1"/>
  <c r="H152" i="40"/>
  <c r="I152" i="40" s="1"/>
  <c r="H151" i="40"/>
  <c r="I151" i="40" s="1"/>
  <c r="H150" i="40"/>
  <c r="I150" i="40" s="1"/>
  <c r="H149" i="40"/>
  <c r="I149" i="40" s="1"/>
  <c r="H148" i="40"/>
  <c r="I148" i="40" s="1"/>
  <c r="G147" i="40"/>
  <c r="F147" i="40"/>
  <c r="F171" i="40" s="1"/>
  <c r="E147" i="40"/>
  <c r="E171" i="40" s="1"/>
  <c r="H146" i="40"/>
  <c r="I146" i="40" s="1"/>
  <c r="H145" i="40"/>
  <c r="I145" i="40" s="1"/>
  <c r="H143" i="40"/>
  <c r="I143" i="40" s="1"/>
  <c r="H142" i="40"/>
  <c r="I142" i="40" s="1"/>
  <c r="G141" i="40"/>
  <c r="F141" i="40"/>
  <c r="E141" i="40"/>
  <c r="H140" i="40"/>
  <c r="I140" i="40" s="1"/>
  <c r="H138" i="40"/>
  <c r="I138" i="40" s="1"/>
  <c r="G136" i="40"/>
  <c r="F136" i="40"/>
  <c r="F137" i="40" s="1"/>
  <c r="H135" i="40"/>
  <c r="I135" i="40" s="1"/>
  <c r="H134" i="40"/>
  <c r="H133" i="40"/>
  <c r="I133" i="40" s="1"/>
  <c r="H132" i="40"/>
  <c r="I132" i="40" s="1"/>
  <c r="H131" i="40"/>
  <c r="I131" i="40" s="1"/>
  <c r="H130" i="40"/>
  <c r="I130" i="40" s="1"/>
  <c r="H129" i="40"/>
  <c r="I129" i="40" s="1"/>
  <c r="H127" i="40"/>
  <c r="I127" i="40" s="1"/>
  <c r="H126" i="40"/>
  <c r="I126" i="40" s="1"/>
  <c r="H125" i="40"/>
  <c r="I125" i="40" s="1"/>
  <c r="H123" i="40"/>
  <c r="I123" i="40" s="1"/>
  <c r="H122" i="40"/>
  <c r="I122" i="40" s="1"/>
  <c r="H121" i="40"/>
  <c r="I121" i="40" s="1"/>
  <c r="H120" i="40"/>
  <c r="I120" i="40" s="1"/>
  <c r="H119" i="40"/>
  <c r="I119" i="40" s="1"/>
  <c r="H118" i="40"/>
  <c r="I118" i="40" s="1"/>
  <c r="H11" i="40"/>
  <c r="I11" i="40" s="1"/>
  <c r="G112" i="47"/>
  <c r="F111" i="47"/>
  <c r="G111" i="47" s="1"/>
  <c r="H111" i="47" s="1"/>
  <c r="E111" i="47"/>
  <c r="D111" i="47"/>
  <c r="G110" i="47"/>
  <c r="G109" i="47"/>
  <c r="H109" i="47" s="1"/>
  <c r="F108" i="47"/>
  <c r="G108" i="47" s="1"/>
  <c r="E108" i="47"/>
  <c r="D108" i="47"/>
  <c r="G107" i="47"/>
  <c r="F105" i="47"/>
  <c r="G105" i="47" s="1"/>
  <c r="H105" i="47" s="1"/>
  <c r="E105" i="47"/>
  <c r="E106" i="47" s="1"/>
  <c r="D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H93" i="47" s="1"/>
  <c r="G92" i="47"/>
  <c r="G91" i="47"/>
  <c r="G90" i="47"/>
  <c r="G89" i="47"/>
  <c r="G88" i="47"/>
  <c r="G87" i="47"/>
  <c r="G86" i="47"/>
  <c r="G85" i="47"/>
  <c r="G84" i="47"/>
  <c r="G83" i="47"/>
  <c r="F82" i="47"/>
  <c r="F106" i="47" s="1"/>
  <c r="E82" i="47"/>
  <c r="D82" i="47"/>
  <c r="G81" i="47"/>
  <c r="G80" i="47"/>
  <c r="G79" i="47"/>
  <c r="G78" i="47"/>
  <c r="G77" i="47"/>
  <c r="F76" i="47"/>
  <c r="E76" i="47"/>
  <c r="D76" i="47"/>
  <c r="G75" i="47"/>
  <c r="G73" i="47"/>
  <c r="H73" i="47" s="1"/>
  <c r="F71" i="47"/>
  <c r="E71" i="47"/>
  <c r="D71" i="47"/>
  <c r="G70" i="47"/>
  <c r="H70" i="47" s="1"/>
  <c r="G69" i="47"/>
  <c r="G68" i="47"/>
  <c r="H68" i="47" s="1"/>
  <c r="G67" i="47"/>
  <c r="H67" i="47" s="1"/>
  <c r="G66" i="47"/>
  <c r="H66" i="47" s="1"/>
  <c r="G65" i="47"/>
  <c r="H65" i="47" s="1"/>
  <c r="G64" i="47"/>
  <c r="H64" i="47" s="1"/>
  <c r="F63" i="47"/>
  <c r="E63" i="47"/>
  <c r="D63" i="47"/>
  <c r="G62" i="47"/>
  <c r="H62" i="47" s="1"/>
  <c r="G61" i="47"/>
  <c r="H61" i="47" s="1"/>
  <c r="G60" i="47"/>
  <c r="H60" i="47" s="1"/>
  <c r="F59" i="47"/>
  <c r="E59" i="47"/>
  <c r="D59" i="47"/>
  <c r="G58" i="47"/>
  <c r="H58" i="47" s="1"/>
  <c r="G57" i="47"/>
  <c r="H57" i="47" s="1"/>
  <c r="G56" i="47"/>
  <c r="H56" i="47" s="1"/>
  <c r="G55" i="47"/>
  <c r="G54" i="47"/>
  <c r="H54" i="47" s="1"/>
  <c r="G53" i="47"/>
  <c r="H53" i="47" s="1"/>
  <c r="F48" i="47"/>
  <c r="E48" i="47"/>
  <c r="D48" i="47"/>
  <c r="G47" i="47"/>
  <c r="G46" i="47"/>
  <c r="F45" i="47"/>
  <c r="F49" i="47" s="1"/>
  <c r="E45" i="47"/>
  <c r="E49" i="47" s="1"/>
  <c r="D45" i="47"/>
  <c r="D49" i="47" s="1"/>
  <c r="G44" i="47"/>
  <c r="H44" i="47" s="1"/>
  <c r="G41" i="47"/>
  <c r="F40" i="47"/>
  <c r="E40" i="47"/>
  <c r="D40" i="47"/>
  <c r="G38" i="47"/>
  <c r="H38" i="47" s="1"/>
  <c r="F33" i="47"/>
  <c r="G33" i="47" s="1"/>
  <c r="H33" i="47" s="1"/>
  <c r="E33" i="47"/>
  <c r="D33" i="47"/>
  <c r="G32" i="47"/>
  <c r="H32" i="47" s="1"/>
  <c r="G31" i="47"/>
  <c r="H31" i="47" s="1"/>
  <c r="F13" i="47"/>
  <c r="E13" i="47"/>
  <c r="D13" i="47"/>
  <c r="G9" i="47"/>
  <c r="H9" i="47" s="1"/>
  <c r="G137" i="40" l="1"/>
  <c r="I48" i="47"/>
  <c r="G45" i="47"/>
  <c r="H45" i="47" s="1"/>
  <c r="G63" i="47"/>
  <c r="H63" i="47" s="1"/>
  <c r="G13" i="47"/>
  <c r="H13" i="47" s="1"/>
  <c r="H147" i="40"/>
  <c r="I147" i="40" s="1"/>
  <c r="H232" i="40"/>
  <c r="I232" i="40" s="1"/>
  <c r="G40" i="47"/>
  <c r="H40" i="47" s="1"/>
  <c r="G48" i="47"/>
  <c r="G76" i="47"/>
  <c r="G82" i="47"/>
  <c r="D20" i="35"/>
  <c r="G106" i="47"/>
  <c r="H106" i="47" s="1"/>
  <c r="H128" i="40"/>
  <c r="I128" i="40" s="1"/>
  <c r="H170" i="40"/>
  <c r="I170" i="40" s="1"/>
  <c r="H173" i="40"/>
  <c r="I173" i="40" s="1"/>
  <c r="D72" i="47"/>
  <c r="D113" i="47" s="1"/>
  <c r="E72" i="47"/>
  <c r="E113" i="47" s="1"/>
  <c r="G71" i="47"/>
  <c r="H71" i="47" s="1"/>
  <c r="G59" i="47"/>
  <c r="H59" i="47" s="1"/>
  <c r="C20" i="35"/>
  <c r="H141" i="40"/>
  <c r="I141" i="40" s="1"/>
  <c r="G171" i="40"/>
  <c r="H124" i="40"/>
  <c r="I124" i="40" s="1"/>
  <c r="H136" i="40"/>
  <c r="I136" i="40" s="1"/>
  <c r="H176" i="40"/>
  <c r="I176" i="40" s="1"/>
  <c r="E20" i="35"/>
  <c r="F72" i="47"/>
  <c r="G111" i="46"/>
  <c r="H111" i="46" s="1"/>
  <c r="G110" i="46"/>
  <c r="H110" i="46" s="1"/>
  <c r="G109" i="46"/>
  <c r="F108" i="46"/>
  <c r="G108" i="46" s="1"/>
  <c r="E108" i="46"/>
  <c r="D108" i="46"/>
  <c r="G107" i="46"/>
  <c r="G105" i="46"/>
  <c r="H105" i="46" s="1"/>
  <c r="G104" i="46"/>
  <c r="H104" i="46" s="1"/>
  <c r="G103" i="46"/>
  <c r="H103" i="46" s="1"/>
  <c r="G102" i="46"/>
  <c r="H102" i="46" s="1"/>
  <c r="G101" i="46"/>
  <c r="H101" i="46" s="1"/>
  <c r="G100" i="46"/>
  <c r="G99" i="46"/>
  <c r="G98" i="46"/>
  <c r="G97" i="46"/>
  <c r="G96" i="46"/>
  <c r="G95" i="46"/>
  <c r="G94" i="46"/>
  <c r="G93" i="46"/>
  <c r="H92" i="46"/>
  <c r="G91" i="46"/>
  <c r="G90" i="46"/>
  <c r="G89" i="46"/>
  <c r="G88" i="46"/>
  <c r="G87" i="46"/>
  <c r="G86" i="46"/>
  <c r="G85" i="46"/>
  <c r="G84" i="46"/>
  <c r="G83" i="46"/>
  <c r="F82" i="46"/>
  <c r="E82" i="46"/>
  <c r="E106" i="46" s="1"/>
  <c r="D82" i="46"/>
  <c r="G81" i="46"/>
  <c r="H81" i="46" s="1"/>
  <c r="G80" i="46"/>
  <c r="H80" i="46" s="1"/>
  <c r="G79" i="46"/>
  <c r="H79" i="46" s="1"/>
  <c r="G78" i="46"/>
  <c r="H78" i="46" s="1"/>
  <c r="G77" i="46"/>
  <c r="H77" i="46" s="1"/>
  <c r="F76" i="46"/>
  <c r="G76" i="46" s="1"/>
  <c r="H76" i="46" s="1"/>
  <c r="E76" i="46"/>
  <c r="D76" i="46"/>
  <c r="G75" i="46"/>
  <c r="H75" i="46" s="1"/>
  <c r="G73" i="46"/>
  <c r="H73" i="46" s="1"/>
  <c r="G70" i="46"/>
  <c r="H70" i="46" s="1"/>
  <c r="G69" i="46"/>
  <c r="G68" i="46"/>
  <c r="H68" i="46" s="1"/>
  <c r="G67" i="46"/>
  <c r="H67" i="46" s="1"/>
  <c r="G66" i="46"/>
  <c r="H66" i="46" s="1"/>
  <c r="G65" i="46"/>
  <c r="H65" i="46" s="1"/>
  <c r="G64" i="46"/>
  <c r="H64" i="46" s="1"/>
  <c r="G63" i="46"/>
  <c r="H63" i="46" s="1"/>
  <c r="G62" i="46"/>
  <c r="G61" i="46"/>
  <c r="G60" i="46"/>
  <c r="H60" i="46" s="1"/>
  <c r="G58" i="46"/>
  <c r="H58" i="46" s="1"/>
  <c r="G57" i="46"/>
  <c r="H57" i="46" s="1"/>
  <c r="G56" i="46"/>
  <c r="H56" i="46" s="1"/>
  <c r="G55" i="46"/>
  <c r="G54" i="46"/>
  <c r="H54" i="46" s="1"/>
  <c r="G53" i="46"/>
  <c r="H53" i="46" s="1"/>
  <c r="F48" i="46"/>
  <c r="E48" i="46"/>
  <c r="D48" i="46"/>
  <c r="G47" i="46"/>
  <c r="G46" i="46"/>
  <c r="G45" i="46"/>
  <c r="H45" i="46" s="1"/>
  <c r="G44" i="46"/>
  <c r="G43" i="46"/>
  <c r="G41" i="46"/>
  <c r="G39" i="46"/>
  <c r="H39" i="46" s="1"/>
  <c r="G38" i="46"/>
  <c r="H38" i="46" s="1"/>
  <c r="F37" i="46"/>
  <c r="E37" i="46"/>
  <c r="D37" i="46"/>
  <c r="G36" i="46"/>
  <c r="G34" i="46"/>
  <c r="F33" i="46"/>
  <c r="G33" i="46" s="1"/>
  <c r="E33" i="46"/>
  <c r="D33" i="46"/>
  <c r="G32" i="46"/>
  <c r="G31" i="46"/>
  <c r="G29" i="46"/>
  <c r="H29" i="46" s="1"/>
  <c r="G28" i="46"/>
  <c r="H28" i="46" s="1"/>
  <c r="G26" i="46"/>
  <c r="G25" i="46"/>
  <c r="G24" i="46"/>
  <c r="G23" i="46"/>
  <c r="F22" i="46"/>
  <c r="G22" i="46" s="1"/>
  <c r="E22" i="46"/>
  <c r="E49" i="46" s="1"/>
  <c r="D22" i="46"/>
  <c r="G21" i="46"/>
  <c r="G20" i="46"/>
  <c r="G19" i="46"/>
  <c r="G18" i="46"/>
  <c r="G17" i="46"/>
  <c r="G16" i="46"/>
  <c r="G15" i="46"/>
  <c r="G14" i="46"/>
  <c r="F13" i="46"/>
  <c r="G13" i="46" s="1"/>
  <c r="E13" i="46"/>
  <c r="D13" i="46"/>
  <c r="G12" i="46"/>
  <c r="G11" i="46"/>
  <c r="G10" i="46"/>
  <c r="G9" i="46"/>
  <c r="G8" i="46"/>
  <c r="F111" i="45"/>
  <c r="E111" i="45"/>
  <c r="D111" i="45"/>
  <c r="G110" i="45"/>
  <c r="G109" i="45"/>
  <c r="H109" i="45" s="1"/>
  <c r="F108" i="45"/>
  <c r="E108" i="45"/>
  <c r="D108" i="45"/>
  <c r="G107" i="45"/>
  <c r="H107" i="45" s="1"/>
  <c r="E106" i="45"/>
  <c r="F105" i="45"/>
  <c r="E105" i="45"/>
  <c r="D105" i="45"/>
  <c r="G104" i="45"/>
  <c r="G103" i="45"/>
  <c r="G102" i="45"/>
  <c r="G101" i="45"/>
  <c r="G100" i="45"/>
  <c r="H100" i="45" s="1"/>
  <c r="G99" i="45"/>
  <c r="H99" i="45" s="1"/>
  <c r="G98" i="45"/>
  <c r="H98" i="45" s="1"/>
  <c r="G97" i="45"/>
  <c r="H97" i="45" s="1"/>
  <c r="G96" i="45"/>
  <c r="H96" i="45" s="1"/>
  <c r="G95" i="45"/>
  <c r="H95" i="45" s="1"/>
  <c r="G94" i="45"/>
  <c r="H94" i="45" s="1"/>
  <c r="G93" i="45"/>
  <c r="H93" i="45" s="1"/>
  <c r="G92" i="45"/>
  <c r="G91" i="45"/>
  <c r="G90" i="45"/>
  <c r="G89" i="45"/>
  <c r="G88" i="45"/>
  <c r="G87" i="45"/>
  <c r="G86" i="45"/>
  <c r="G85" i="45"/>
  <c r="G84" i="45"/>
  <c r="G83" i="45"/>
  <c r="F82" i="45"/>
  <c r="E82" i="45"/>
  <c r="D82" i="45"/>
  <c r="G81" i="45"/>
  <c r="H81" i="45" s="1"/>
  <c r="G80" i="45"/>
  <c r="H80" i="45" s="1"/>
  <c r="G79" i="45"/>
  <c r="G78" i="45"/>
  <c r="H78" i="45" s="1"/>
  <c r="G77" i="45"/>
  <c r="H77" i="45" s="1"/>
  <c r="F76" i="45"/>
  <c r="E76" i="45"/>
  <c r="D76" i="45"/>
  <c r="G75" i="45"/>
  <c r="H75" i="45" s="1"/>
  <c r="G73" i="45"/>
  <c r="H73" i="45" s="1"/>
  <c r="F71" i="45"/>
  <c r="E71" i="45"/>
  <c r="D71" i="45"/>
  <c r="G70" i="45"/>
  <c r="H70" i="45" s="1"/>
  <c r="G69" i="45"/>
  <c r="G68" i="45"/>
  <c r="H68" i="45" s="1"/>
  <c r="G67" i="45"/>
  <c r="G66" i="45"/>
  <c r="H66" i="45" s="1"/>
  <c r="G65" i="45"/>
  <c r="H65" i="45" s="1"/>
  <c r="G64" i="45"/>
  <c r="H64" i="45" s="1"/>
  <c r="F63" i="45"/>
  <c r="E63" i="45"/>
  <c r="D63" i="45"/>
  <c r="G62" i="45"/>
  <c r="H62" i="45" s="1"/>
  <c r="G61" i="45"/>
  <c r="H61" i="45" s="1"/>
  <c r="G60" i="45"/>
  <c r="H60" i="45" s="1"/>
  <c r="F59" i="45"/>
  <c r="E59" i="45"/>
  <c r="D59" i="45"/>
  <c r="D72" i="45" s="1"/>
  <c r="G58" i="45"/>
  <c r="G57" i="45"/>
  <c r="G56" i="45"/>
  <c r="H56" i="45" s="1"/>
  <c r="G55" i="45"/>
  <c r="H55" i="45" s="1"/>
  <c r="G54" i="45"/>
  <c r="H54" i="45" s="1"/>
  <c r="G53" i="45"/>
  <c r="H53" i="45" s="1"/>
  <c r="F48" i="45"/>
  <c r="E48" i="45"/>
  <c r="D48" i="45"/>
  <c r="G47" i="45"/>
  <c r="H47" i="45" s="1"/>
  <c r="G46" i="45"/>
  <c r="H46" i="45" s="1"/>
  <c r="F45" i="45"/>
  <c r="E45" i="45"/>
  <c r="D45" i="45"/>
  <c r="G41" i="45"/>
  <c r="F40" i="45"/>
  <c r="E40" i="45"/>
  <c r="D40" i="45"/>
  <c r="G39" i="45"/>
  <c r="H39" i="45" s="1"/>
  <c r="G38" i="45"/>
  <c r="H38" i="45" s="1"/>
  <c r="F37" i="45"/>
  <c r="G46" i="40" s="1"/>
  <c r="E37" i="45"/>
  <c r="F46" i="40" s="1"/>
  <c r="D37" i="45"/>
  <c r="G34" i="45"/>
  <c r="F33" i="45"/>
  <c r="E33" i="45"/>
  <c r="D33" i="45"/>
  <c r="G32" i="45"/>
  <c r="H32" i="45" s="1"/>
  <c r="G31" i="45"/>
  <c r="H31" i="45" s="1"/>
  <c r="F30" i="45"/>
  <c r="E30" i="45"/>
  <c r="D30" i="45"/>
  <c r="G29" i="45"/>
  <c r="H29" i="45" s="1"/>
  <c r="G28" i="45"/>
  <c r="H28" i="45" s="1"/>
  <c r="F27" i="45"/>
  <c r="E27" i="45"/>
  <c r="D27" i="45"/>
  <c r="G26" i="45"/>
  <c r="H26" i="45" s="1"/>
  <c r="G25" i="45"/>
  <c r="H25" i="45" s="1"/>
  <c r="G24" i="45"/>
  <c r="G23" i="45"/>
  <c r="F22" i="45"/>
  <c r="E22" i="45"/>
  <c r="D22" i="45"/>
  <c r="G21" i="45"/>
  <c r="G20" i="45"/>
  <c r="G19" i="45"/>
  <c r="G18" i="45"/>
  <c r="H18" i="45" s="1"/>
  <c r="G17" i="45"/>
  <c r="G16" i="45"/>
  <c r="G15" i="45"/>
  <c r="G14" i="45"/>
  <c r="F13" i="45"/>
  <c r="E13" i="45"/>
  <c r="F28" i="40" s="1"/>
  <c r="D13" i="45"/>
  <c r="E28" i="40" s="1"/>
  <c r="G12" i="45"/>
  <c r="H12" i="45" s="1"/>
  <c r="G11" i="45"/>
  <c r="H11" i="45" s="1"/>
  <c r="G10" i="45"/>
  <c r="H10" i="45" s="1"/>
  <c r="G9" i="45"/>
  <c r="H9" i="45" s="1"/>
  <c r="G8" i="45"/>
  <c r="F111" i="44"/>
  <c r="E111" i="44"/>
  <c r="D111" i="44"/>
  <c r="G110" i="44"/>
  <c r="H110" i="44" s="1"/>
  <c r="G109" i="44"/>
  <c r="H109" i="44" s="1"/>
  <c r="F108" i="44"/>
  <c r="G108" i="44" s="1"/>
  <c r="H108" i="44" s="1"/>
  <c r="E108" i="44"/>
  <c r="D108" i="44"/>
  <c r="G107" i="44"/>
  <c r="H107" i="44" s="1"/>
  <c r="F105" i="44"/>
  <c r="F106" i="44" s="1"/>
  <c r="E105" i="44"/>
  <c r="D105" i="44"/>
  <c r="G96" i="44"/>
  <c r="H96" i="44" s="1"/>
  <c r="G90" i="44"/>
  <c r="H90" i="44" s="1"/>
  <c r="G89" i="44"/>
  <c r="H89" i="44" s="1"/>
  <c r="G88" i="44"/>
  <c r="H88" i="44" s="1"/>
  <c r="G87" i="44"/>
  <c r="H87" i="44" s="1"/>
  <c r="G85" i="44"/>
  <c r="H85" i="44" s="1"/>
  <c r="G84" i="44"/>
  <c r="H84" i="44" s="1"/>
  <c r="G83" i="44"/>
  <c r="H83" i="44" s="1"/>
  <c r="E106" i="44"/>
  <c r="F76" i="44"/>
  <c r="E76" i="44"/>
  <c r="D76" i="44"/>
  <c r="G75" i="44"/>
  <c r="H75" i="44" s="1"/>
  <c r="G73" i="44"/>
  <c r="H73" i="44" s="1"/>
  <c r="F71" i="44"/>
  <c r="E71" i="44"/>
  <c r="D71" i="44"/>
  <c r="G70" i="44"/>
  <c r="H70" i="44" s="1"/>
  <c r="G69" i="44"/>
  <c r="H69" i="44" s="1"/>
  <c r="G68" i="44"/>
  <c r="H68" i="44" s="1"/>
  <c r="G67" i="44"/>
  <c r="H67" i="44" s="1"/>
  <c r="G66" i="44"/>
  <c r="H66" i="44" s="1"/>
  <c r="G65" i="44"/>
  <c r="H65" i="44" s="1"/>
  <c r="G64" i="44"/>
  <c r="H64" i="44" s="1"/>
  <c r="F63" i="44"/>
  <c r="E63" i="44"/>
  <c r="D63" i="44"/>
  <c r="G62" i="44"/>
  <c r="H62" i="44" s="1"/>
  <c r="G61" i="44"/>
  <c r="H61" i="44" s="1"/>
  <c r="G60" i="44"/>
  <c r="H60" i="44" s="1"/>
  <c r="F59" i="44"/>
  <c r="E59" i="44"/>
  <c r="D59" i="44"/>
  <c r="G58" i="44"/>
  <c r="H58" i="44" s="1"/>
  <c r="G57" i="44"/>
  <c r="H57" i="44" s="1"/>
  <c r="G56" i="44"/>
  <c r="H56" i="44" s="1"/>
  <c r="G54" i="44"/>
  <c r="H54" i="44" s="1"/>
  <c r="G53" i="44"/>
  <c r="H53" i="44" s="1"/>
  <c r="F48" i="44"/>
  <c r="G48" i="44" s="1"/>
  <c r="E48" i="44"/>
  <c r="D48" i="44"/>
  <c r="G47" i="44"/>
  <c r="G46" i="44"/>
  <c r="F45" i="44"/>
  <c r="E45" i="44"/>
  <c r="D45" i="44"/>
  <c r="G44" i="44"/>
  <c r="H44" i="44" s="1"/>
  <c r="G43" i="44"/>
  <c r="G41" i="44"/>
  <c r="H41" i="44" s="1"/>
  <c r="F40" i="44"/>
  <c r="E40" i="44"/>
  <c r="D40" i="44"/>
  <c r="G39" i="44"/>
  <c r="H39" i="44" s="1"/>
  <c r="G38" i="44"/>
  <c r="H38" i="44" s="1"/>
  <c r="F37" i="44"/>
  <c r="E37" i="44"/>
  <c r="D37" i="44"/>
  <c r="G36" i="44"/>
  <c r="G34" i="44"/>
  <c r="H34" i="44" s="1"/>
  <c r="F33" i="44"/>
  <c r="E33" i="44"/>
  <c r="D33" i="44"/>
  <c r="G32" i="44"/>
  <c r="G31" i="44"/>
  <c r="F30" i="44"/>
  <c r="E30" i="44"/>
  <c r="D30" i="44"/>
  <c r="F27" i="44"/>
  <c r="E27" i="44"/>
  <c r="D27" i="44"/>
  <c r="F22" i="44"/>
  <c r="G30" i="40" s="1"/>
  <c r="E22" i="44"/>
  <c r="F30" i="40" s="1"/>
  <c r="D22" i="44"/>
  <c r="E30" i="40" s="1"/>
  <c r="G21" i="44"/>
  <c r="H21" i="44" s="1"/>
  <c r="G20" i="44"/>
  <c r="H20" i="44" s="1"/>
  <c r="G19" i="44"/>
  <c r="H19" i="44" s="1"/>
  <c r="G18" i="44"/>
  <c r="G17" i="44"/>
  <c r="G16" i="44"/>
  <c r="G15" i="44"/>
  <c r="G14" i="44"/>
  <c r="F111" i="43"/>
  <c r="E111" i="43"/>
  <c r="G111" i="43" s="1"/>
  <c r="D111" i="43"/>
  <c r="E108" i="43"/>
  <c r="D108" i="43"/>
  <c r="E105" i="43"/>
  <c r="D105" i="43"/>
  <c r="E82" i="43"/>
  <c r="D82" i="43"/>
  <c r="E76" i="43"/>
  <c r="D76" i="43"/>
  <c r="G73" i="43"/>
  <c r="E71" i="43"/>
  <c r="D71" i="43"/>
  <c r="E59" i="43"/>
  <c r="D59" i="43"/>
  <c r="E45" i="43"/>
  <c r="D45" i="43"/>
  <c r="E40" i="43"/>
  <c r="D40" i="43"/>
  <c r="E30" i="43"/>
  <c r="D30" i="43"/>
  <c r="F27" i="43"/>
  <c r="E27" i="43"/>
  <c r="D27" i="43"/>
  <c r="E13" i="43"/>
  <c r="D13" i="43"/>
  <c r="E105" i="10"/>
  <c r="E106" i="10" s="1"/>
  <c r="F105" i="10"/>
  <c r="D105" i="10"/>
  <c r="E82" i="10"/>
  <c r="F82" i="10"/>
  <c r="D82" i="10"/>
  <c r="E76" i="10"/>
  <c r="D76" i="10"/>
  <c r="G59" i="10"/>
  <c r="H59" i="10" s="1"/>
  <c r="E48" i="10"/>
  <c r="F48" i="10"/>
  <c r="D48" i="10"/>
  <c r="G41" i="10"/>
  <c r="G43" i="10"/>
  <c r="G44" i="10"/>
  <c r="H44" i="10" s="1"/>
  <c r="G45" i="10"/>
  <c r="H45" i="10" s="1"/>
  <c r="G46" i="10"/>
  <c r="H46" i="10" s="1"/>
  <c r="G47" i="10"/>
  <c r="H47" i="10" s="1"/>
  <c r="G40" i="10"/>
  <c r="H40" i="10" s="1"/>
  <c r="E37" i="10"/>
  <c r="D37" i="10"/>
  <c r="G31" i="10"/>
  <c r="G32" i="10"/>
  <c r="G34" i="10"/>
  <c r="H34" i="10" s="1"/>
  <c r="E33" i="10"/>
  <c r="F33" i="10"/>
  <c r="D33" i="10"/>
  <c r="E30" i="10"/>
  <c r="D30" i="10"/>
  <c r="E13" i="10"/>
  <c r="F13" i="10"/>
  <c r="G13" i="10" s="1"/>
  <c r="D13" i="10"/>
  <c r="G51" i="42"/>
  <c r="H51" i="42" s="1"/>
  <c r="G50" i="42"/>
  <c r="H50" i="42" s="1"/>
  <c r="G49" i="42"/>
  <c r="G48" i="42"/>
  <c r="G47" i="42"/>
  <c r="H47" i="42" s="1"/>
  <c r="G46" i="42"/>
  <c r="H46" i="42" s="1"/>
  <c r="G45" i="42"/>
  <c r="H45" i="42" s="1"/>
  <c r="G44" i="42"/>
  <c r="H44" i="42" s="1"/>
  <c r="G43" i="42"/>
  <c r="G42" i="42"/>
  <c r="H42" i="42" s="1"/>
  <c r="G41" i="42"/>
  <c r="H41" i="42" s="1"/>
  <c r="G38" i="42"/>
  <c r="H38" i="42" s="1"/>
  <c r="G36" i="42"/>
  <c r="H36" i="42" s="1"/>
  <c r="G35" i="42"/>
  <c r="H35" i="42" s="1"/>
  <c r="G33" i="42"/>
  <c r="H33" i="42" s="1"/>
  <c r="G32" i="42"/>
  <c r="H32" i="42" s="1"/>
  <c r="G31" i="42"/>
  <c r="H31" i="42" s="1"/>
  <c r="G30" i="42"/>
  <c r="H30" i="42" s="1"/>
  <c r="G29" i="42"/>
  <c r="H29" i="42" s="1"/>
  <c r="G28" i="42"/>
  <c r="H28" i="42" s="1"/>
  <c r="H22" i="42"/>
  <c r="G21" i="42"/>
  <c r="H21" i="42" s="1"/>
  <c r="H20" i="42"/>
  <c r="G19" i="42"/>
  <c r="H19" i="42" s="1"/>
  <c r="H18" i="42"/>
  <c r="H17" i="42"/>
  <c r="G14" i="42"/>
  <c r="H14" i="42" s="1"/>
  <c r="G13" i="42"/>
  <c r="H13" i="42" s="1"/>
  <c r="G12" i="42"/>
  <c r="G11" i="42"/>
  <c r="G10" i="42"/>
  <c r="G9" i="42"/>
  <c r="G8" i="42"/>
  <c r="G51" i="41"/>
  <c r="H51" i="41" s="1"/>
  <c r="G50" i="41"/>
  <c r="G48" i="41"/>
  <c r="G47" i="41"/>
  <c r="H47" i="41" s="1"/>
  <c r="G46" i="41"/>
  <c r="H46" i="41" s="1"/>
  <c r="G45" i="41"/>
  <c r="H45" i="41" s="1"/>
  <c r="G43" i="41"/>
  <c r="H43" i="41" s="1"/>
  <c r="G42" i="41"/>
  <c r="H42" i="41" s="1"/>
  <c r="G41" i="41"/>
  <c r="H41" i="41" s="1"/>
  <c r="G40" i="41"/>
  <c r="H40" i="41" s="1"/>
  <c r="G39" i="41"/>
  <c r="H39" i="41" s="1"/>
  <c r="G38" i="41"/>
  <c r="H38" i="41" s="1"/>
  <c r="G35" i="41"/>
  <c r="H35" i="41" s="1"/>
  <c r="G34" i="41"/>
  <c r="H34" i="41" s="1"/>
  <c r="G33" i="41"/>
  <c r="F24" i="41"/>
  <c r="E24" i="41"/>
  <c r="D24" i="41"/>
  <c r="G23" i="41"/>
  <c r="H23" i="41" s="1"/>
  <c r="G22" i="41"/>
  <c r="H22" i="41" s="1"/>
  <c r="G21" i="41"/>
  <c r="H21" i="41" s="1"/>
  <c r="G20" i="41"/>
  <c r="H20" i="41" s="1"/>
  <c r="G19" i="41"/>
  <c r="H19" i="41" s="1"/>
  <c r="G18" i="41"/>
  <c r="G17" i="41"/>
  <c r="H17" i="41" s="1"/>
  <c r="G14" i="41"/>
  <c r="H14" i="41" s="1"/>
  <c r="G13" i="41"/>
  <c r="H13" i="41" s="1"/>
  <c r="G10" i="17"/>
  <c r="H10" i="17" s="1"/>
  <c r="G9" i="17"/>
  <c r="G77" i="10"/>
  <c r="H77" i="10" s="1"/>
  <c r="G78" i="10"/>
  <c r="H78" i="10" s="1"/>
  <c r="G79" i="10"/>
  <c r="H79" i="10" s="1"/>
  <c r="G80" i="10"/>
  <c r="H80" i="10" s="1"/>
  <c r="G81" i="10"/>
  <c r="H81" i="10" s="1"/>
  <c r="G82" i="10"/>
  <c r="H82" i="10" s="1"/>
  <c r="G83" i="10"/>
  <c r="H83" i="10" s="1"/>
  <c r="G84" i="10"/>
  <c r="H84" i="10" s="1"/>
  <c r="G85" i="10"/>
  <c r="H85" i="10" s="1"/>
  <c r="G86" i="10"/>
  <c r="H86" i="10" s="1"/>
  <c r="G87" i="10"/>
  <c r="H87" i="10" s="1"/>
  <c r="G88" i="10"/>
  <c r="H88" i="10" s="1"/>
  <c r="G89" i="10"/>
  <c r="H89" i="10" s="1"/>
  <c r="G90" i="10"/>
  <c r="H90" i="10" s="1"/>
  <c r="G91" i="10"/>
  <c r="H91" i="10" s="1"/>
  <c r="G92" i="10"/>
  <c r="H92" i="10" s="1"/>
  <c r="G104" i="10"/>
  <c r="H104" i="10" s="1"/>
  <c r="G61" i="10"/>
  <c r="G69" i="10"/>
  <c r="G14" i="10"/>
  <c r="H14" i="10" s="1"/>
  <c r="G15" i="10"/>
  <c r="H15" i="10" s="1"/>
  <c r="G16" i="10"/>
  <c r="H16" i="10" s="1"/>
  <c r="G17" i="10"/>
  <c r="H17" i="10" s="1"/>
  <c r="G18" i="10"/>
  <c r="H18" i="10" s="1"/>
  <c r="G9" i="10"/>
  <c r="G10" i="10"/>
  <c r="G11" i="10"/>
  <c r="G12" i="10"/>
  <c r="G8" i="10"/>
  <c r="H112" i="40"/>
  <c r="I112" i="40" s="1"/>
  <c r="H111" i="40"/>
  <c r="I111" i="40" s="1"/>
  <c r="H110" i="40"/>
  <c r="I110" i="40" s="1"/>
  <c r="H109" i="40"/>
  <c r="I109" i="40" s="1"/>
  <c r="H108" i="40"/>
  <c r="I108" i="40" s="1"/>
  <c r="H107" i="40"/>
  <c r="I107" i="40" s="1"/>
  <c r="H106" i="40"/>
  <c r="I106" i="40" s="1"/>
  <c r="H105" i="40"/>
  <c r="I105" i="40" s="1"/>
  <c r="H104" i="40"/>
  <c r="I104" i="40" s="1"/>
  <c r="H103" i="40"/>
  <c r="I103" i="40" s="1"/>
  <c r="H102" i="40"/>
  <c r="I102" i="40" s="1"/>
  <c r="H101" i="40"/>
  <c r="I101" i="40" s="1"/>
  <c r="H100" i="40"/>
  <c r="I100" i="40" s="1"/>
  <c r="H99" i="40"/>
  <c r="I99" i="40" s="1"/>
  <c r="H98" i="40"/>
  <c r="I98" i="40" s="1"/>
  <c r="H97" i="40"/>
  <c r="I97" i="40" s="1"/>
  <c r="H96" i="40"/>
  <c r="I96" i="40" s="1"/>
  <c r="H95" i="40"/>
  <c r="I95" i="40" s="1"/>
  <c r="H94" i="40"/>
  <c r="I94" i="40" s="1"/>
  <c r="H93" i="40"/>
  <c r="I93" i="40" s="1"/>
  <c r="H92" i="40"/>
  <c r="I92" i="40" s="1"/>
  <c r="H91" i="40"/>
  <c r="I91" i="40" s="1"/>
  <c r="H90" i="40"/>
  <c r="I90" i="40" s="1"/>
  <c r="H89" i="40"/>
  <c r="I89" i="40" s="1"/>
  <c r="I65" i="40"/>
  <c r="H63" i="40"/>
  <c r="I63" i="40" s="1"/>
  <c r="H62" i="40"/>
  <c r="I62" i="40" s="1"/>
  <c r="I57" i="40"/>
  <c r="I53" i="40"/>
  <c r="H50" i="40"/>
  <c r="H49" i="40"/>
  <c r="I49" i="40" s="1"/>
  <c r="H48" i="40"/>
  <c r="I48" i="40" s="1"/>
  <c r="H47" i="40"/>
  <c r="I47" i="40" s="1"/>
  <c r="H43" i="40"/>
  <c r="I43" i="40" s="1"/>
  <c r="H39" i="40"/>
  <c r="I39" i="40" s="1"/>
  <c r="H38" i="40"/>
  <c r="I38" i="40" s="1"/>
  <c r="H37" i="40"/>
  <c r="I37" i="40" s="1"/>
  <c r="H36" i="40"/>
  <c r="I36" i="40" s="1"/>
  <c r="H35" i="40"/>
  <c r="I35" i="40" s="1"/>
  <c r="H34" i="40"/>
  <c r="I34" i="40" s="1"/>
  <c r="H33" i="40"/>
  <c r="I33" i="40" s="1"/>
  <c r="H32" i="40"/>
  <c r="I32" i="40" s="1"/>
  <c r="H24" i="40"/>
  <c r="I24" i="40" s="1"/>
  <c r="H23" i="40"/>
  <c r="I23" i="40" s="1"/>
  <c r="H22" i="40"/>
  <c r="I22" i="40" s="1"/>
  <c r="H21" i="40"/>
  <c r="I21" i="40" s="1"/>
  <c r="H20" i="40"/>
  <c r="I20" i="40" s="1"/>
  <c r="H19" i="40"/>
  <c r="I19" i="40" s="1"/>
  <c r="H18" i="40"/>
  <c r="I18" i="40" s="1"/>
  <c r="H17" i="40"/>
  <c r="I17" i="40" s="1"/>
  <c r="H14" i="40"/>
  <c r="I14" i="40" s="1"/>
  <c r="H13" i="40"/>
  <c r="I13" i="40" s="1"/>
  <c r="H12" i="40"/>
  <c r="I12" i="40" s="1"/>
  <c r="H10" i="40"/>
  <c r="I10" i="40" s="1"/>
  <c r="H8" i="40"/>
  <c r="G184" i="40" l="1"/>
  <c r="G82" i="46"/>
  <c r="H82" i="46" s="1"/>
  <c r="F106" i="46"/>
  <c r="G105" i="10"/>
  <c r="H105" i="10" s="1"/>
  <c r="E119" i="10"/>
  <c r="E115" i="47"/>
  <c r="G27" i="44"/>
  <c r="H27" i="44" s="1"/>
  <c r="F31" i="40"/>
  <c r="E49" i="44"/>
  <c r="E31" i="40"/>
  <c r="F49" i="44"/>
  <c r="G27" i="45"/>
  <c r="H27" i="45" s="1"/>
  <c r="D49" i="45"/>
  <c r="C22" i="35" s="1"/>
  <c r="C24" i="35" s="1"/>
  <c r="C27" i="35" s="1"/>
  <c r="E49" i="45"/>
  <c r="D22" i="35" s="1"/>
  <c r="D24" i="35" s="1"/>
  <c r="D27" i="35" s="1"/>
  <c r="G22" i="45"/>
  <c r="H22" i="45" s="1"/>
  <c r="F49" i="45"/>
  <c r="E22" i="35" s="1"/>
  <c r="E24" i="35" s="1"/>
  <c r="E27" i="35" s="1"/>
  <c r="G111" i="44"/>
  <c r="H111" i="44" s="1"/>
  <c r="G45" i="44"/>
  <c r="H45" i="44" s="1"/>
  <c r="D49" i="44"/>
  <c r="G22" i="44"/>
  <c r="H22" i="44" s="1"/>
  <c r="G111" i="45"/>
  <c r="H111" i="45" s="1"/>
  <c r="F106" i="45"/>
  <c r="D106" i="45"/>
  <c r="D119" i="45" s="1"/>
  <c r="G76" i="45"/>
  <c r="H76" i="45" s="1"/>
  <c r="G71" i="45"/>
  <c r="H71" i="45" s="1"/>
  <c r="G63" i="45"/>
  <c r="H63" i="45" s="1"/>
  <c r="G45" i="45"/>
  <c r="H45" i="45" s="1"/>
  <c r="G30" i="45"/>
  <c r="H30" i="45" s="1"/>
  <c r="H45" i="40"/>
  <c r="I45" i="40" s="1"/>
  <c r="E46" i="40"/>
  <c r="H46" i="40" s="1"/>
  <c r="I46" i="40" s="1"/>
  <c r="G29" i="40"/>
  <c r="F49" i="43"/>
  <c r="E11" i="35" s="1"/>
  <c r="D49" i="43"/>
  <c r="D72" i="43"/>
  <c r="F29" i="40"/>
  <c r="E49" i="43"/>
  <c r="G59" i="43"/>
  <c r="G59" i="44"/>
  <c r="H59" i="44" s="1"/>
  <c r="G76" i="44"/>
  <c r="H76" i="44" s="1"/>
  <c r="G37" i="44"/>
  <c r="H37" i="44" s="1"/>
  <c r="D106" i="43"/>
  <c r="G105" i="43"/>
  <c r="C11" i="35"/>
  <c r="E29" i="40"/>
  <c r="E58" i="40" s="1"/>
  <c r="H171" i="40"/>
  <c r="I171" i="40" s="1"/>
  <c r="I8" i="40"/>
  <c r="H9" i="40"/>
  <c r="I9" i="40" s="1"/>
  <c r="H9" i="17"/>
  <c r="G52" i="42"/>
  <c r="H52" i="42" s="1"/>
  <c r="G24" i="42"/>
  <c r="H24" i="42" s="1"/>
  <c r="G24" i="41"/>
  <c r="H24" i="41" s="1"/>
  <c r="G52" i="41"/>
  <c r="H52" i="41" s="1"/>
  <c r="G49" i="41"/>
  <c r="H49" i="41" s="1"/>
  <c r="G30" i="46"/>
  <c r="H30" i="46" s="1"/>
  <c r="F49" i="46"/>
  <c r="G59" i="46"/>
  <c r="H59" i="46" s="1"/>
  <c r="E119" i="46"/>
  <c r="G71" i="46"/>
  <c r="H71" i="46" s="1"/>
  <c r="G37" i="46"/>
  <c r="D106" i="46"/>
  <c r="D119" i="46" s="1"/>
  <c r="D49" i="46"/>
  <c r="G40" i="46"/>
  <c r="H40" i="46" s="1"/>
  <c r="G48" i="46"/>
  <c r="G40" i="45"/>
  <c r="H40" i="45" s="1"/>
  <c r="G33" i="45"/>
  <c r="H33" i="45" s="1"/>
  <c r="G105" i="45"/>
  <c r="H105" i="45" s="1"/>
  <c r="E72" i="45"/>
  <c r="E119" i="45" s="1"/>
  <c r="G59" i="45"/>
  <c r="H59" i="45" s="1"/>
  <c r="G48" i="45"/>
  <c r="H48" i="45" s="1"/>
  <c r="G13" i="45"/>
  <c r="H13" i="45" s="1"/>
  <c r="G37" i="45"/>
  <c r="H37" i="45" s="1"/>
  <c r="G82" i="45"/>
  <c r="H82" i="45" s="1"/>
  <c r="G108" i="45"/>
  <c r="H108" i="45" s="1"/>
  <c r="G49" i="47"/>
  <c r="H49" i="47" s="1"/>
  <c r="G40" i="44"/>
  <c r="H40" i="44" s="1"/>
  <c r="G105" i="44"/>
  <c r="H105" i="44" s="1"/>
  <c r="G33" i="44"/>
  <c r="G30" i="44"/>
  <c r="H30" i="44" s="1"/>
  <c r="G63" i="44"/>
  <c r="H63" i="44" s="1"/>
  <c r="G71" i="44"/>
  <c r="H71" i="44" s="1"/>
  <c r="E72" i="44"/>
  <c r="E119" i="44" s="1"/>
  <c r="F184" i="40" s="1"/>
  <c r="E106" i="43"/>
  <c r="F106" i="43"/>
  <c r="F119" i="43" s="1"/>
  <c r="G119" i="43" s="1"/>
  <c r="H119" i="43" s="1"/>
  <c r="G33" i="10"/>
  <c r="D106" i="10"/>
  <c r="D119" i="10" s="1"/>
  <c r="F106" i="10"/>
  <c r="F119" i="10" s="1"/>
  <c r="E72" i="43"/>
  <c r="H137" i="40"/>
  <c r="I137" i="40" s="1"/>
  <c r="F113" i="47"/>
  <c r="G113" i="47" s="1"/>
  <c r="H113" i="47" s="1"/>
  <c r="G72" i="47"/>
  <c r="H72" i="47" s="1"/>
  <c r="F119" i="46"/>
  <c r="G27" i="46"/>
  <c r="G106" i="45"/>
  <c r="H106" i="45" s="1"/>
  <c r="F72" i="45"/>
  <c r="F119" i="45" s="1"/>
  <c r="D72" i="44"/>
  <c r="F72" i="44"/>
  <c r="F119" i="44" s="1"/>
  <c r="D106" i="44"/>
  <c r="G106" i="44" s="1"/>
  <c r="H106" i="44" s="1"/>
  <c r="G76" i="43"/>
  <c r="H113" i="40"/>
  <c r="I113" i="40" s="1"/>
  <c r="G119" i="46" l="1"/>
  <c r="H119" i="46" s="1"/>
  <c r="G49" i="46"/>
  <c r="H49" i="46" s="1"/>
  <c r="G119" i="10"/>
  <c r="H119" i="10" s="1"/>
  <c r="G106" i="10"/>
  <c r="H106" i="10" s="1"/>
  <c r="F58" i="40"/>
  <c r="H30" i="40"/>
  <c r="I30" i="40" s="1"/>
  <c r="G31" i="40"/>
  <c r="H31" i="40" s="1"/>
  <c r="I31" i="40" s="1"/>
  <c r="D119" i="44"/>
  <c r="G49" i="44"/>
  <c r="H49" i="44" s="1"/>
  <c r="G119" i="45"/>
  <c r="H119" i="45" s="1"/>
  <c r="G49" i="45"/>
  <c r="H49" i="45" s="1"/>
  <c r="F85" i="40"/>
  <c r="G49" i="43"/>
  <c r="G106" i="43"/>
  <c r="D11" i="35"/>
  <c r="D25" i="35" s="1"/>
  <c r="H28" i="40"/>
  <c r="I28" i="40" s="1"/>
  <c r="E85" i="40"/>
  <c r="H29" i="40"/>
  <c r="I29" i="40" s="1"/>
  <c r="G85" i="40"/>
  <c r="G106" i="46"/>
  <c r="H106" i="46" s="1"/>
  <c r="G72" i="46"/>
  <c r="H72" i="46" s="1"/>
  <c r="G72" i="45"/>
  <c r="H72" i="45" s="1"/>
  <c r="G72" i="44"/>
  <c r="H72" i="44" s="1"/>
  <c r="G58" i="40" l="1"/>
  <c r="H58" i="40" s="1"/>
  <c r="I58" i="40" s="1"/>
  <c r="G119" i="44"/>
  <c r="H119" i="44" s="1"/>
  <c r="H85" i="40"/>
  <c r="I85" i="40" s="1"/>
  <c r="F20" i="35"/>
  <c r="G20" i="35" s="1"/>
  <c r="H184" i="40" l="1"/>
  <c r="I184" i="40" s="1"/>
  <c r="H43" i="37"/>
  <c r="H44" i="37"/>
  <c r="H51" i="37"/>
  <c r="H52" i="37"/>
  <c r="H59" i="37"/>
  <c r="H60" i="37"/>
  <c r="H67" i="37"/>
  <c r="H68" i="37"/>
  <c r="H75" i="37"/>
  <c r="H76" i="37"/>
  <c r="G38" i="37"/>
  <c r="H38" i="37" s="1"/>
  <c r="G39" i="37"/>
  <c r="H39" i="37" s="1"/>
  <c r="G40" i="37"/>
  <c r="H40" i="37" s="1"/>
  <c r="G41" i="37"/>
  <c r="H41" i="37" s="1"/>
  <c r="G42" i="37"/>
  <c r="H42" i="37" s="1"/>
  <c r="G43" i="37"/>
  <c r="G44" i="37"/>
  <c r="G45" i="37"/>
  <c r="H45" i="37" s="1"/>
  <c r="G46" i="37"/>
  <c r="H46" i="37" s="1"/>
  <c r="G47" i="37"/>
  <c r="H47" i="37" s="1"/>
  <c r="G48" i="37"/>
  <c r="H48" i="37" s="1"/>
  <c r="G49" i="37"/>
  <c r="H49" i="37" s="1"/>
  <c r="G50" i="37"/>
  <c r="H50" i="37" s="1"/>
  <c r="G51" i="37"/>
  <c r="G52" i="37"/>
  <c r="G53" i="37"/>
  <c r="H53" i="37" s="1"/>
  <c r="G54" i="37"/>
  <c r="H54" i="37" s="1"/>
  <c r="G55" i="37"/>
  <c r="H55" i="37" s="1"/>
  <c r="G56" i="37"/>
  <c r="H56" i="37" s="1"/>
  <c r="G57" i="37"/>
  <c r="H57" i="37" s="1"/>
  <c r="G58" i="37"/>
  <c r="H58" i="37" s="1"/>
  <c r="G59" i="37"/>
  <c r="G60" i="37"/>
  <c r="G61" i="37"/>
  <c r="H61" i="37" s="1"/>
  <c r="G62" i="37"/>
  <c r="H62" i="37" s="1"/>
  <c r="G63" i="37"/>
  <c r="H63" i="37" s="1"/>
  <c r="G64" i="37"/>
  <c r="H64" i="37" s="1"/>
  <c r="G65" i="37"/>
  <c r="H65" i="37" s="1"/>
  <c r="G66" i="37"/>
  <c r="H66" i="37" s="1"/>
  <c r="G67" i="37"/>
  <c r="G68" i="37"/>
  <c r="G69" i="37"/>
  <c r="H69" i="37" s="1"/>
  <c r="G70" i="37"/>
  <c r="H70" i="37" s="1"/>
  <c r="G71" i="37"/>
  <c r="H71" i="37" s="1"/>
  <c r="G72" i="37"/>
  <c r="H72" i="37" s="1"/>
  <c r="G73" i="37"/>
  <c r="H73" i="37" s="1"/>
  <c r="G74" i="37"/>
  <c r="H74" i="37" s="1"/>
  <c r="G75" i="37"/>
  <c r="G76" i="37"/>
  <c r="G77" i="37"/>
  <c r="H77" i="37" s="1"/>
  <c r="G78" i="37"/>
  <c r="H78" i="37" s="1"/>
  <c r="G79" i="37"/>
  <c r="H79" i="37" s="1"/>
  <c r="G80" i="37"/>
  <c r="H80" i="37" s="1"/>
  <c r="G37" i="37"/>
  <c r="H37" i="37" s="1"/>
  <c r="F81" i="37"/>
  <c r="G81" i="37" s="1"/>
  <c r="H81" i="37" s="1"/>
  <c r="D81" i="37"/>
  <c r="H11" i="37"/>
  <c r="H16" i="37"/>
  <c r="H19" i="37"/>
  <c r="H26" i="37"/>
  <c r="H29" i="37"/>
  <c r="H30" i="37"/>
  <c r="H8" i="37"/>
  <c r="G10" i="37"/>
  <c r="H10" i="37" s="1"/>
  <c r="G11" i="37"/>
  <c r="G12" i="37"/>
  <c r="H12" i="37" s="1"/>
  <c r="G13" i="37"/>
  <c r="H13" i="37" s="1"/>
  <c r="G14" i="37"/>
  <c r="H14" i="37" s="1"/>
  <c r="G15" i="37"/>
  <c r="H15" i="37" s="1"/>
  <c r="G16" i="37"/>
  <c r="G17" i="37"/>
  <c r="H17" i="37" s="1"/>
  <c r="G18" i="37"/>
  <c r="H18" i="37" s="1"/>
  <c r="G19" i="37"/>
  <c r="G20" i="37"/>
  <c r="H20" i="37" s="1"/>
  <c r="G21" i="37"/>
  <c r="H21" i="37" s="1"/>
  <c r="G22" i="37"/>
  <c r="H22" i="37" s="1"/>
  <c r="G23" i="37"/>
  <c r="H23" i="37" s="1"/>
  <c r="G26" i="37"/>
  <c r="G27" i="37"/>
  <c r="H27" i="37" s="1"/>
  <c r="G28" i="37"/>
  <c r="H28" i="37" s="1"/>
  <c r="G29" i="37"/>
  <c r="G30" i="37"/>
  <c r="G31" i="37"/>
  <c r="H31" i="37" s="1"/>
  <c r="G32" i="37"/>
  <c r="H32" i="37" s="1"/>
  <c r="G8" i="37"/>
  <c r="F33" i="37"/>
  <c r="G33" i="37" s="1"/>
  <c r="H33" i="37" s="1"/>
  <c r="D33" i="37"/>
  <c r="G54" i="10"/>
  <c r="H54" i="10" s="1"/>
  <c r="G55" i="10"/>
  <c r="H55" i="10" s="1"/>
  <c r="G56" i="10"/>
  <c r="H56" i="10" s="1"/>
  <c r="G57" i="10"/>
  <c r="H57" i="10" s="1"/>
  <c r="G58" i="10"/>
  <c r="H58" i="10" s="1"/>
  <c r="G60" i="10"/>
  <c r="H60" i="10" s="1"/>
  <c r="G62" i="10"/>
  <c r="H62" i="10" s="1"/>
  <c r="G63" i="10"/>
  <c r="H63" i="10" s="1"/>
  <c r="G64" i="10"/>
  <c r="H64" i="10" s="1"/>
  <c r="G65" i="10"/>
  <c r="H65" i="10" s="1"/>
  <c r="G66" i="10"/>
  <c r="H66" i="10" s="1"/>
  <c r="G67" i="10"/>
  <c r="H67" i="10" s="1"/>
  <c r="G68" i="10"/>
  <c r="H68" i="10" s="1"/>
  <c r="G70" i="10"/>
  <c r="H70" i="10" s="1"/>
  <c r="G71" i="10"/>
  <c r="H71" i="10" s="1"/>
  <c r="G72" i="10"/>
  <c r="H72" i="10" s="1"/>
  <c r="G73" i="10"/>
  <c r="H73" i="10" s="1"/>
  <c r="G75" i="10"/>
  <c r="H75" i="10" s="1"/>
  <c r="G76" i="10"/>
  <c r="H76" i="10" s="1"/>
  <c r="G107" i="10"/>
  <c r="H107" i="10" s="1"/>
  <c r="G108" i="10"/>
  <c r="H108" i="10" s="1"/>
  <c r="G109" i="10"/>
  <c r="H109" i="10" s="1"/>
  <c r="G110" i="10"/>
  <c r="H110" i="10" s="1"/>
  <c r="G111" i="10"/>
  <c r="H111" i="10" s="1"/>
  <c r="G53" i="10"/>
  <c r="H53" i="10" s="1"/>
  <c r="G22" i="10"/>
  <c r="H22" i="10" s="1"/>
  <c r="G23" i="10"/>
  <c r="H23" i="10" s="1"/>
  <c r="G24" i="10"/>
  <c r="H24" i="10" s="1"/>
  <c r="G25" i="10"/>
  <c r="H25" i="10" s="1"/>
  <c r="G26" i="10"/>
  <c r="H26" i="10" s="1"/>
  <c r="G27" i="10"/>
  <c r="H27" i="10" s="1"/>
  <c r="G28" i="10"/>
  <c r="H28" i="10" s="1"/>
  <c r="G29" i="10"/>
  <c r="H29" i="10" s="1"/>
  <c r="G30" i="10"/>
  <c r="H30" i="10" s="1"/>
  <c r="G36" i="10"/>
  <c r="G37" i="10"/>
  <c r="H37" i="10" s="1"/>
  <c r="G38" i="10"/>
  <c r="H38" i="10" s="1"/>
  <c r="G39" i="10"/>
  <c r="H39" i="10" s="1"/>
  <c r="G48" i="10"/>
  <c r="H48" i="10" s="1"/>
  <c r="G29" i="17"/>
  <c r="H29" i="17" s="1"/>
  <c r="G30" i="17"/>
  <c r="H30" i="17" s="1"/>
  <c r="G31" i="17"/>
  <c r="H31" i="17" s="1"/>
  <c r="G33" i="17"/>
  <c r="G34" i="17"/>
  <c r="H34" i="17" s="1"/>
  <c r="G36" i="17"/>
  <c r="G37" i="17"/>
  <c r="H37" i="17" s="1"/>
  <c r="G38" i="17"/>
  <c r="H38" i="17" s="1"/>
  <c r="G39" i="17"/>
  <c r="H39" i="17" s="1"/>
  <c r="G40" i="17"/>
  <c r="H40" i="17" s="1"/>
  <c r="G43" i="17"/>
  <c r="G44" i="17"/>
  <c r="H44" i="17" s="1"/>
  <c r="G46" i="17"/>
  <c r="G48" i="17"/>
  <c r="G50" i="17"/>
  <c r="G28" i="17"/>
  <c r="G51" i="17" l="1"/>
  <c r="H51" i="17" s="1"/>
  <c r="H50" i="17"/>
  <c r="G47" i="17"/>
  <c r="H47" i="17" s="1"/>
  <c r="H46" i="17"/>
  <c r="H43" i="17"/>
  <c r="G45" i="17"/>
  <c r="H45" i="17" s="1"/>
  <c r="H28" i="17"/>
  <c r="G32" i="17"/>
  <c r="G35" i="17"/>
  <c r="H35" i="17" s="1"/>
  <c r="H33" i="17"/>
  <c r="H36" i="17"/>
  <c r="G41" i="17"/>
  <c r="H41" i="17" s="1"/>
  <c r="G49" i="10"/>
  <c r="H49" i="10" s="1"/>
  <c r="H32" i="17" l="1"/>
  <c r="G42" i="17"/>
  <c r="H42" i="17" s="1"/>
  <c r="G11" i="17"/>
  <c r="G12" i="17"/>
  <c r="H12" i="17" s="1"/>
  <c r="G13" i="17"/>
  <c r="H13" i="17" s="1"/>
  <c r="G14" i="17"/>
  <c r="H14" i="17" s="1"/>
  <c r="G18" i="17"/>
  <c r="G19" i="17"/>
  <c r="G20" i="17"/>
  <c r="H20" i="17" s="1"/>
  <c r="G21" i="17"/>
  <c r="H21" i="17" s="1"/>
  <c r="G22" i="17"/>
  <c r="H22" i="17" s="1"/>
  <c r="G23" i="17"/>
  <c r="H23" i="17" s="1"/>
  <c r="G8" i="17"/>
  <c r="H8" i="17" s="1"/>
  <c r="F22" i="35"/>
  <c r="G22" i="35" s="1"/>
  <c r="F19" i="35"/>
  <c r="G19" i="35" s="1"/>
  <c r="F11" i="35"/>
  <c r="E9" i="35"/>
  <c r="E25" i="35" s="1"/>
  <c r="C9" i="35"/>
  <c r="F6" i="35"/>
  <c r="G6" i="35" s="1"/>
  <c r="C25" i="35" l="1"/>
  <c r="F24" i="35"/>
  <c r="H11" i="17"/>
  <c r="G24" i="17"/>
  <c r="H24" i="17" s="1"/>
  <c r="F9" i="35"/>
  <c r="G9" i="35" s="1"/>
  <c r="G24" i="35" l="1"/>
  <c r="G27" i="35" s="1"/>
  <c r="F27" i="35"/>
  <c r="F25" i="35"/>
  <c r="G25" i="35" s="1"/>
  <c r="G52" i="17"/>
  <c r="H52" i="17" s="1"/>
  <c r="H107" i="43" l="1"/>
</calcChain>
</file>

<file path=xl/sharedStrings.xml><?xml version="1.0" encoding="utf-8"?>
<sst xmlns="http://schemas.openxmlformats.org/spreadsheetml/2006/main" count="3413" uniqueCount="619">
  <si>
    <t>관</t>
  </si>
  <si>
    <t>항</t>
  </si>
  <si>
    <t>목</t>
  </si>
  <si>
    <t>사업수입</t>
    <phoneticPr fontId="2" type="noConversion"/>
  </si>
  <si>
    <t>전입금</t>
    <phoneticPr fontId="2" type="noConversion"/>
  </si>
  <si>
    <t>잡지출</t>
    <phoneticPr fontId="2" type="noConversion"/>
  </si>
  <si>
    <t>이자수입</t>
  </si>
  <si>
    <t>지정후원금</t>
  </si>
  <si>
    <t>비지정후원금</t>
  </si>
  <si>
    <t>잡지출</t>
  </si>
  <si>
    <t>전년도이월금</t>
  </si>
  <si>
    <t>기타예금이자수입</t>
  </si>
  <si>
    <t>기타잡수입</t>
  </si>
  <si>
    <t>자산취득비</t>
  </si>
  <si>
    <t>합계</t>
  </si>
  <si>
    <t>합계</t>
    <phoneticPr fontId="2" type="noConversion"/>
  </si>
  <si>
    <t>과  목</t>
  </si>
  <si>
    <t>목적사업비준비금</t>
  </si>
  <si>
    <t>총계</t>
  </si>
  <si>
    <t>급여</t>
  </si>
  <si>
    <t>퇴직적립금</t>
  </si>
  <si>
    <t>사회보험료</t>
  </si>
  <si>
    <t>기타후생경비</t>
  </si>
  <si>
    <t>기관운영비</t>
  </si>
  <si>
    <t>회의비</t>
  </si>
  <si>
    <t>여비</t>
  </si>
  <si>
    <t>수용비및수수료</t>
  </si>
  <si>
    <t>공공요금</t>
  </si>
  <si>
    <t>제세공과금</t>
  </si>
  <si>
    <t>기타운영비</t>
    <phoneticPr fontId="3" type="noConversion"/>
  </si>
  <si>
    <t>서울지부사업비</t>
  </si>
  <si>
    <t>부산지부사업비</t>
  </si>
  <si>
    <t>예비비</t>
  </si>
  <si>
    <t>금월이월금</t>
  </si>
  <si>
    <t>금월잔액
(차기이월금)</t>
  </si>
  <si>
    <t>과목</t>
  </si>
  <si>
    <t>시군구보조금</t>
  </si>
  <si>
    <t>법인전입금</t>
  </si>
  <si>
    <t>제수당</t>
  </si>
  <si>
    <t>사회보험부담금</t>
  </si>
  <si>
    <t>수용비 및 수수료</t>
  </si>
  <si>
    <t>차량비</t>
  </si>
  <si>
    <t>기타운영비</t>
  </si>
  <si>
    <t>시설장비 유지비</t>
  </si>
  <si>
    <t>반환금</t>
  </si>
  <si>
    <t>합계</t>
    <phoneticPr fontId="2" type="noConversion"/>
  </si>
  <si>
    <t>합계</t>
    <phoneticPr fontId="2" type="noConversion"/>
  </si>
  <si>
    <t>합계</t>
    <phoneticPr fontId="2" type="noConversion"/>
  </si>
  <si>
    <t>합계</t>
    <phoneticPr fontId="2" type="noConversion"/>
  </si>
  <si>
    <t>반환금</t>
    <phoneticPr fontId="3" type="noConversion"/>
  </si>
  <si>
    <t>총계</t>
    <phoneticPr fontId="2" type="noConversion"/>
  </si>
  <si>
    <t>기타예금이자수입(후원금)</t>
    <phoneticPr fontId="2" type="noConversion"/>
  </si>
  <si>
    <t>시설비</t>
    <phoneticPr fontId="2" type="noConversion"/>
  </si>
  <si>
    <t>금월이월금</t>
    <phoneticPr fontId="2" type="noConversion"/>
  </si>
  <si>
    <t>NO</t>
    <phoneticPr fontId="2" type="noConversion"/>
  </si>
  <si>
    <t>기관명</t>
    <phoneticPr fontId="2" type="noConversion"/>
  </si>
  <si>
    <t>2024년 예산(A)</t>
  </si>
  <si>
    <t>2024년 추경예산(안)(B)</t>
  </si>
  <si>
    <t>증감액(B-A)</t>
  </si>
  <si>
    <t>비율(%)</t>
    <phoneticPr fontId="2" type="noConversion"/>
  </si>
  <si>
    <t>증감사유</t>
    <phoneticPr fontId="2" type="noConversion"/>
  </si>
  <si>
    <t>(단위 : 원)</t>
    <phoneticPr fontId="2" type="noConversion"/>
  </si>
  <si>
    <t>본부사무국</t>
    <phoneticPr fontId="2" type="noConversion"/>
  </si>
  <si>
    <t>서울지부</t>
    <phoneticPr fontId="2" type="noConversion"/>
  </si>
  <si>
    <t>부산지부</t>
    <phoneticPr fontId="2" type="noConversion"/>
  </si>
  <si>
    <t>법인회계 소계</t>
    <phoneticPr fontId="2" type="noConversion"/>
  </si>
  <si>
    <t>서울봉천종합사회복지관</t>
    <phoneticPr fontId="2" type="noConversion"/>
  </si>
  <si>
    <t>서울Y누리봄</t>
    <phoneticPr fontId="2" type="noConversion"/>
  </si>
  <si>
    <t>강서종합사회복지관(총괄)</t>
    <phoneticPr fontId="2" type="noConversion"/>
  </si>
  <si>
    <t>은학의집(총괄)</t>
    <phoneticPr fontId="2" type="noConversion"/>
  </si>
  <si>
    <t>울산씨밀레</t>
    <phoneticPr fontId="2" type="noConversion"/>
  </si>
  <si>
    <t>증감액(B-A)</t>
    <phoneticPr fontId="2" type="noConversion"/>
  </si>
  <si>
    <t>사회복지법인 YWCA 복지사업단</t>
    <phoneticPr fontId="2" type="noConversion"/>
  </si>
  <si>
    <t>세부내역</t>
    <phoneticPr fontId="2" type="noConversion"/>
  </si>
  <si>
    <t>&lt;세 출&gt;                                                                                                                                                                                    (단위: 원)</t>
    <phoneticPr fontId="3" type="noConversion"/>
  </si>
  <si>
    <t> 2024년도 본부사무국 추경예산(안)</t>
    <phoneticPr fontId="3" type="noConversion"/>
  </si>
  <si>
    <t> 2024년도 서울지부 추경예산(안)</t>
    <phoneticPr fontId="3" type="noConversion"/>
  </si>
  <si>
    <t>합계</t>
    <phoneticPr fontId="2" type="noConversion"/>
  </si>
  <si>
    <t>시도보조금</t>
    <phoneticPr fontId="2" type="noConversion"/>
  </si>
  <si>
    <t>기타보조금</t>
    <phoneticPr fontId="2" type="noConversion"/>
  </si>
  <si>
    <t>합계</t>
    <phoneticPr fontId="2" type="noConversion"/>
  </si>
  <si>
    <t>총계</t>
    <phoneticPr fontId="2" type="noConversion"/>
  </si>
  <si>
    <t>예비비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</si>
  <si>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</si>
  <si>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입&gt;                                                                                                                                                                       (단위:원)</t>
    <phoneticPr fontId="2" type="noConversion"/>
  </si>
  <si>
    <t>금월이월금</t>
    <phoneticPr fontId="2" type="noConversion"/>
  </si>
  <si>
    <t>2024년 서울YWCA봉천종합사회복지관 추경예산(안)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</si>
  <si>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    (단위: 원)</t>
    <phoneticPr fontId="3" type="noConversion"/>
  </si>
  <si>
    <t>금월잔액</t>
    <phoneticPr fontId="2" type="noConversion"/>
  </si>
  <si>
    <t>&lt;세입&gt;                                                                                                                                                                                                        (단위:원)</t>
    <phoneticPr fontId="2" type="noConversion"/>
  </si>
  <si>
    <t>합계</t>
    <phoneticPr fontId="2" type="noConversion"/>
  </si>
  <si>
    <t>지정후원금</t>
    <phoneticPr fontId="3" type="noConversion"/>
  </si>
  <si>
    <t>비지정후원금</t>
    <phoneticPr fontId="3" type="noConversion"/>
  </si>
  <si>
    <t>전년도이월금(후원금)</t>
    <phoneticPr fontId="3" type="noConversion"/>
  </si>
  <si>
    <t>2024년 강서어린이집 추경예산(안)</t>
    <phoneticPr fontId="3" type="noConversion"/>
  </si>
  <si>
    <t>인건비보조금</t>
    <phoneticPr fontId="2" type="noConversion"/>
  </si>
  <si>
    <t>인건비보조금</t>
    <phoneticPr fontId="3" type="noConversion"/>
  </si>
  <si>
    <t>기본보육료</t>
    <phoneticPr fontId="3" type="noConversion"/>
  </si>
  <si>
    <t>공공형운영비</t>
    <phoneticPr fontId="2" type="noConversion"/>
  </si>
  <si>
    <t>기타지원금</t>
    <phoneticPr fontId="2" type="noConversion"/>
  </si>
  <si>
    <t>기타보조금</t>
    <phoneticPr fontId="2" type="noConversion"/>
  </si>
  <si>
    <t>합계</t>
    <phoneticPr fontId="2" type="noConversion"/>
  </si>
  <si>
    <t>합계</t>
    <phoneticPr fontId="2" type="noConversion"/>
  </si>
  <si>
    <t>전입금</t>
    <phoneticPr fontId="3" type="noConversion"/>
  </si>
  <si>
    <t>적립금처분수입</t>
    <phoneticPr fontId="2" type="noConversion"/>
  </si>
  <si>
    <t>전년도 이월금</t>
    <phoneticPr fontId="2" type="noConversion"/>
  </si>
  <si>
    <t>원장급여</t>
    <phoneticPr fontId="2" type="noConversion"/>
  </si>
  <si>
    <t>보육교직원급여</t>
    <phoneticPr fontId="3" type="noConversion"/>
  </si>
  <si>
    <t>보육교직원수당</t>
    <phoneticPr fontId="3" type="noConversion"/>
  </si>
  <si>
    <t>기타인건비</t>
    <phoneticPr fontId="2" type="noConversion"/>
  </si>
  <si>
    <t>법정부담금</t>
    <phoneticPr fontId="2" type="noConversion"/>
  </si>
  <si>
    <t>퇴직금 및 퇴직적립금</t>
    <phoneticPr fontId="2" type="noConversion"/>
  </si>
  <si>
    <t>공공요금 및 제세공과금</t>
    <phoneticPr fontId="2" type="noConversion"/>
  </si>
  <si>
    <t>연료비</t>
    <phoneticPr fontId="2" type="noConversion"/>
  </si>
  <si>
    <t>여비</t>
    <phoneticPr fontId="3" type="noConversion"/>
  </si>
  <si>
    <t>차량비</t>
    <phoneticPr fontId="3" type="noConversion"/>
  </si>
  <si>
    <t>복리후생비</t>
    <phoneticPr fontId="3" type="noConversion"/>
  </si>
  <si>
    <t>업무추진비</t>
    <phoneticPr fontId="2" type="noConversion"/>
  </si>
  <si>
    <t>직책금</t>
    <phoneticPr fontId="2" type="noConversion"/>
  </si>
  <si>
    <t>회의비</t>
    <phoneticPr fontId="2" type="noConversion"/>
  </si>
  <si>
    <t>합계</t>
    <phoneticPr fontId="2" type="noConversion"/>
  </si>
  <si>
    <t>교직원연수.연구비</t>
    <phoneticPr fontId="2" type="noConversion"/>
  </si>
  <si>
    <t>행사비</t>
    <phoneticPr fontId="2" type="noConversion"/>
  </si>
  <si>
    <t>영육아복리비</t>
    <phoneticPr fontId="2" type="noConversion"/>
  </si>
  <si>
    <t>급식. 간식 재료비</t>
    <phoneticPr fontId="3" type="noConversion"/>
  </si>
  <si>
    <t>합계</t>
    <phoneticPr fontId="3" type="noConversion"/>
  </si>
  <si>
    <t>특별활동비지출</t>
    <phoneticPr fontId="3" type="noConversion"/>
  </si>
  <si>
    <t>기타필요경비지출</t>
    <phoneticPr fontId="2" type="noConversion"/>
  </si>
  <si>
    <t>시설장비유지비</t>
    <phoneticPr fontId="3" type="noConversion"/>
  </si>
  <si>
    <t>합계</t>
    <phoneticPr fontId="2" type="noConversion"/>
  </si>
  <si>
    <t>자산취득비</t>
    <phoneticPr fontId="3" type="noConversion"/>
  </si>
  <si>
    <t>과년도 지출</t>
    <phoneticPr fontId="2" type="noConversion"/>
  </si>
  <si>
    <t>기타필요경비</t>
    <phoneticPr fontId="2" type="noConversion"/>
  </si>
  <si>
    <t>정부지원보육료</t>
    <phoneticPr fontId="2" type="noConversion"/>
  </si>
  <si>
    <t>부모부담보육료</t>
    <phoneticPr fontId="2" type="noConversion"/>
  </si>
  <si>
    <t>특별활동비</t>
    <phoneticPr fontId="2" type="noConversion"/>
  </si>
  <si>
    <t>기본보육료</t>
    <phoneticPr fontId="2" type="noConversion"/>
  </si>
  <si>
    <t>전입금</t>
    <phoneticPr fontId="2" type="noConversion"/>
  </si>
  <si>
    <t>과년도수입</t>
    <phoneticPr fontId="2" type="noConversion"/>
  </si>
  <si>
    <t>이자수입</t>
    <phoneticPr fontId="2" type="noConversion"/>
  </si>
  <si>
    <t>기타잡수입</t>
    <phoneticPr fontId="2" type="noConversion"/>
  </si>
  <si>
    <t>전년도이월액</t>
    <phoneticPr fontId="2" type="noConversion"/>
  </si>
  <si>
    <t>전년도이월사업비</t>
    <phoneticPr fontId="2" type="noConversion"/>
  </si>
  <si>
    <t>시설회계(부산강서어린이집)</t>
    <phoneticPr fontId="2" type="noConversion"/>
  </si>
  <si>
    <t>지정후원금</t>
    <phoneticPr fontId="3" type="noConversion"/>
  </si>
  <si>
    <t>비지정후원금</t>
    <phoneticPr fontId="3" type="noConversion"/>
  </si>
  <si>
    <t>국고보조금</t>
    <phoneticPr fontId="2" type="noConversion"/>
  </si>
  <si>
    <t>06잡지출</t>
    <phoneticPr fontId="2" type="noConversion"/>
  </si>
  <si>
    <t>07예비비 및 기타</t>
    <phoneticPr fontId="2" type="noConversion"/>
  </si>
  <si>
    <t>금월이월금</t>
    <phoneticPr fontId="2" type="noConversion"/>
  </si>
  <si>
    <t>강서어린이집</t>
    <phoneticPr fontId="2" type="noConversion"/>
  </si>
  <si>
    <t>강서구지역자활센터
(재가장기요양사업)</t>
    <phoneticPr fontId="2" type="noConversion"/>
  </si>
  <si>
    <t>금월이월금</t>
    <phoneticPr fontId="2" type="noConversion"/>
  </si>
  <si>
    <t>이자수입</t>
    <phoneticPr fontId="2" type="noConversion"/>
  </si>
  <si>
    <t>전년도 이월사업비</t>
    <phoneticPr fontId="2" type="noConversion"/>
  </si>
  <si>
    <t xml:space="preserve">교재.교구.구입비 </t>
    <phoneticPr fontId="2" type="noConversion"/>
  </si>
  <si>
    <t xml:space="preserve">총    액 </t>
    <phoneticPr fontId="2" type="noConversion"/>
  </si>
  <si>
    <t>시설회계  소계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</si>
  <si>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              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                 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</si>
  <si>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t xml:space="preserve"> </t>
    <phoneticPr fontId="2" type="noConversion"/>
  </si>
  <si>
    <t> 2024년도 추경예산(안) 총괄표</t>
    <phoneticPr fontId="3" type="noConversion"/>
  </si>
  <si>
    <t>사회복지법인YWCA복지사업단</t>
    <phoneticPr fontId="2" type="noConversion"/>
  </si>
  <si>
    <t>2024.1.1~2024.12.31</t>
    <phoneticPr fontId="2" type="noConversion"/>
  </si>
  <si>
    <t>구분</t>
    <phoneticPr fontId="2" type="noConversion"/>
  </si>
  <si>
    <t xml:space="preserve">법
인
회
계
</t>
    <phoneticPr fontId="2" type="noConversion"/>
  </si>
  <si>
    <t xml:space="preserve">시
설
회
계
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</si>
  <si>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</si>
  <si>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입&gt;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</si>
  <si>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세부내역</t>
    <phoneticPr fontId="2" type="noConversion"/>
  </si>
  <si>
    <t xml:space="preserve">                                              (단위: 원)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</si>
  <si>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</si>
  <si>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</si>
  <si>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</si>
  <si>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의료비</t>
    <phoneticPr fontId="2" type="noConversion"/>
  </si>
  <si>
    <t>합계</t>
    <phoneticPr fontId="2" type="noConversion"/>
  </si>
  <si>
    <t>기타지원사업비</t>
    <phoneticPr fontId="2" type="noConversion"/>
  </si>
  <si>
    <t>후원사업비</t>
    <phoneticPr fontId="2" type="noConversion"/>
  </si>
  <si>
    <t>재가노인센터사업비</t>
    <phoneticPr fontId="2" type="noConversion"/>
  </si>
  <si>
    <t>청소년지원센터사업비</t>
    <phoneticPr fontId="2" type="noConversion"/>
  </si>
  <si>
    <t>발달재활바우처사업비</t>
    <phoneticPr fontId="2" type="noConversion"/>
  </si>
  <si>
    <t>공동모금회사업비</t>
    <phoneticPr fontId="2" type="noConversion"/>
  </si>
  <si>
    <t>지역아동센터사업비</t>
    <phoneticPr fontId="2" type="noConversion"/>
  </si>
  <si>
    <t>합계</t>
    <phoneticPr fontId="2" type="noConversion"/>
  </si>
  <si>
    <t>아동발달지원센터수입</t>
    <phoneticPr fontId="2" type="noConversion"/>
  </si>
  <si>
    <t>장애아동바우처사업수입</t>
    <phoneticPr fontId="2" type="noConversion"/>
  </si>
  <si>
    <t>치료지원사업수입</t>
    <phoneticPr fontId="2" type="noConversion"/>
  </si>
  <si>
    <t>교육문화사업수입</t>
    <phoneticPr fontId="2" type="noConversion"/>
  </si>
  <si>
    <t>실습생지도수입</t>
    <phoneticPr fontId="2" type="noConversion"/>
  </si>
  <si>
    <t>임대보증금비용수입</t>
    <phoneticPr fontId="2" type="noConversion"/>
  </si>
  <si>
    <t>서비스제공수입</t>
    <phoneticPr fontId="2" type="noConversion"/>
  </si>
  <si>
    <t>지역조직화수입</t>
    <phoneticPr fontId="2" type="noConversion"/>
  </si>
  <si>
    <t>본인부담금수입</t>
    <phoneticPr fontId="2" type="noConversion"/>
  </si>
  <si>
    <t>식재료수입</t>
    <phoneticPr fontId="2" type="noConversion"/>
  </si>
  <si>
    <t>상급침실이용료</t>
    <phoneticPr fontId="2" type="noConversion"/>
  </si>
  <si>
    <t>기타비급여수입</t>
    <phoneticPr fontId="2" type="noConversion"/>
  </si>
  <si>
    <t>합계</t>
    <phoneticPr fontId="2" type="noConversion"/>
  </si>
  <si>
    <t>장기요양급여수입</t>
    <phoneticPr fontId="2" type="noConversion"/>
  </si>
  <si>
    <t>가산금수입</t>
    <phoneticPr fontId="2" type="noConversion"/>
  </si>
  <si>
    <t>합계</t>
    <phoneticPr fontId="2" type="noConversion"/>
  </si>
  <si>
    <t>사업수입</t>
    <phoneticPr fontId="2" type="noConversion"/>
  </si>
  <si>
    <t>사업수입</t>
    <phoneticPr fontId="2" type="noConversion"/>
  </si>
  <si>
    <t>보조금수입</t>
    <phoneticPr fontId="2" type="noConversion"/>
  </si>
  <si>
    <t>보조금수입</t>
    <phoneticPr fontId="2" type="noConversion"/>
  </si>
  <si>
    <t>후원금수입</t>
    <phoneticPr fontId="2" type="noConversion"/>
  </si>
  <si>
    <t>후원금수입</t>
    <phoneticPr fontId="2" type="noConversion"/>
  </si>
  <si>
    <t>요양급여수입</t>
    <phoneticPr fontId="2" type="noConversion"/>
  </si>
  <si>
    <t>사례관리사업비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</si>
  <si>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</si>
  <si>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</si>
  <si>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바우처수입</t>
    <phoneticPr fontId="2" type="noConversion"/>
  </si>
  <si>
    <t>요양급여수입</t>
    <phoneticPr fontId="2" type="noConversion"/>
  </si>
  <si>
    <t>전입금</t>
    <phoneticPr fontId="2" type="noConversion"/>
  </si>
  <si>
    <t>이월금</t>
    <phoneticPr fontId="2" type="noConversion"/>
  </si>
  <si>
    <t>이월금</t>
    <phoneticPr fontId="2" type="noConversion"/>
  </si>
  <si>
    <t>잡수입</t>
    <phoneticPr fontId="2" type="noConversion"/>
  </si>
  <si>
    <t>기타예금이자수입</t>
    <phoneticPr fontId="2" type="noConversion"/>
  </si>
  <si>
    <t>전년도이월금(후원금)</t>
    <phoneticPr fontId="2" type="noConversion"/>
  </si>
  <si>
    <t>직원식재료수입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</si>
  <si>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</si>
  <si>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</si>
  <si>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</si>
  <si>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</si>
  <si>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일용잡급</t>
    <phoneticPr fontId="2" type="noConversion"/>
  </si>
  <si>
    <t>퇴직금 및 퇴직적립금</t>
    <phoneticPr fontId="2" type="noConversion"/>
  </si>
  <si>
    <t>직책보조비</t>
    <phoneticPr fontId="2" type="noConversion"/>
  </si>
  <si>
    <t>법인전입금</t>
    <phoneticPr fontId="2" type="noConversion"/>
  </si>
  <si>
    <t>법인전입금(후원금)</t>
    <phoneticPr fontId="2" type="noConversion"/>
  </si>
  <si>
    <t>연료비</t>
    <phoneticPr fontId="2" type="noConversion"/>
  </si>
  <si>
    <t>사무비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</si>
  <si>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</si>
  <si>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</si>
  <si>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</si>
  <si>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재산조성비</t>
    <phoneticPr fontId="2" type="noConversion"/>
  </si>
  <si>
    <t>시설비</t>
    <phoneticPr fontId="2" type="noConversion"/>
  </si>
  <si>
    <t>서비스제공사업비</t>
    <phoneticPr fontId="2" type="noConversion"/>
  </si>
  <si>
    <t>지역조직화사업비</t>
    <phoneticPr fontId="2" type="noConversion"/>
  </si>
  <si>
    <t>프로그램사업비</t>
    <phoneticPr fontId="2" type="noConversion"/>
  </si>
  <si>
    <t>피복비</t>
    <phoneticPr fontId="2" type="noConversion"/>
  </si>
  <si>
    <t>특별급식비</t>
    <phoneticPr fontId="2" type="noConversion"/>
  </si>
  <si>
    <t>재산수입</t>
    <phoneticPr fontId="2" type="noConversion"/>
  </si>
  <si>
    <t>후원금수입</t>
    <phoneticPr fontId="2" type="noConversion"/>
  </si>
  <si>
    <t>후원금 수입</t>
    <phoneticPr fontId="3" type="noConversion"/>
  </si>
  <si>
    <t>기본재산수입</t>
    <phoneticPr fontId="2" type="noConversion"/>
  </si>
  <si>
    <t>이월금</t>
    <phoneticPr fontId="2" type="noConversion"/>
  </si>
  <si>
    <t>이월금</t>
    <phoneticPr fontId="2" type="noConversion"/>
  </si>
  <si>
    <t>전년도이월금(후원금)</t>
    <phoneticPr fontId="3" type="noConversion"/>
  </si>
  <si>
    <t>합계</t>
    <phoneticPr fontId="2" type="noConversion"/>
  </si>
  <si>
    <t>기타예금이자수입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</si>
  <si>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</si>
  <si>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</si>
  <si>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</si>
  <si>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</si>
  <si>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</si>
  <si>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사업비</t>
    <phoneticPr fontId="2" type="noConversion"/>
  </si>
  <si>
    <t>전출금</t>
    <phoneticPr fontId="2" type="noConversion"/>
  </si>
  <si>
    <t>전출금</t>
    <phoneticPr fontId="2" type="noConversion"/>
  </si>
  <si>
    <t>잡지출</t>
    <phoneticPr fontId="2" type="noConversion"/>
  </si>
  <si>
    <t>예비비</t>
    <phoneticPr fontId="2" type="noConversion"/>
  </si>
  <si>
    <t>예비비 및 기타</t>
    <phoneticPr fontId="2" type="noConversion"/>
  </si>
  <si>
    <t> 2024년도 부산지부 추경예산(안)</t>
    <phoneticPr fontId="3" type="noConversion"/>
  </si>
  <si>
    <t>2024년 강서종합사회복지관 추경예산(안) 총괄</t>
    <phoneticPr fontId="2" type="noConversion"/>
  </si>
  <si>
    <t>2024년 은학의집 추경예산(안) 총괄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</si>
  <si>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</si>
  <si>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2024년 강서구지역자활센터(장기요양사업) 추경예산(안) 총괄</t>
    <phoneticPr fontId="2" type="noConversion"/>
  </si>
  <si>
    <t>구분</t>
    <phoneticPr fontId="2" type="noConversion"/>
  </si>
  <si>
    <t>원장인건비</t>
    <phoneticPr fontId="2" type="noConversion"/>
  </si>
  <si>
    <t>보유교직원인건비</t>
    <phoneticPr fontId="2" type="noConversion"/>
  </si>
  <si>
    <t>기타인건비</t>
    <phoneticPr fontId="2" type="noConversion"/>
  </si>
  <si>
    <t>기관부담금</t>
    <phoneticPr fontId="2" type="noConversion"/>
  </si>
  <si>
    <t>관리운영비</t>
    <phoneticPr fontId="2" type="noConversion"/>
  </si>
  <si>
    <t>업무추친비</t>
    <phoneticPr fontId="2" type="noConversion"/>
  </si>
  <si>
    <t>보육활동비</t>
    <phoneticPr fontId="2" type="noConversion"/>
  </si>
  <si>
    <t>기본보육활동비</t>
    <phoneticPr fontId="2" type="noConversion"/>
  </si>
  <si>
    <t>수익자부담경비</t>
    <phoneticPr fontId="2" type="noConversion"/>
  </si>
  <si>
    <t>선택적보육활동비</t>
    <phoneticPr fontId="2" type="noConversion"/>
  </si>
  <si>
    <t>기타필요경비</t>
    <phoneticPr fontId="2" type="noConversion"/>
  </si>
  <si>
    <t>재산조성비</t>
    <phoneticPr fontId="2" type="noConversion"/>
  </si>
  <si>
    <t>시설비</t>
    <phoneticPr fontId="2" type="noConversion"/>
  </si>
  <si>
    <t>자산구입비</t>
    <phoneticPr fontId="2" type="noConversion"/>
  </si>
  <si>
    <t>과년도 지출</t>
    <phoneticPr fontId="2" type="noConversion"/>
  </si>
  <si>
    <t>과년도 지출</t>
    <phoneticPr fontId="2" type="noConversion"/>
  </si>
  <si>
    <t>잡지출</t>
    <phoneticPr fontId="2" type="noConversion"/>
  </si>
  <si>
    <t>예비비 및 기타</t>
    <phoneticPr fontId="3" type="noConversion"/>
  </si>
  <si>
    <t>예비비 및 기타</t>
    <phoneticPr fontId="3" type="noConversion"/>
  </si>
  <si>
    <t>시설회계(부산강서어린이집)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</si>
  <si>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</si>
  <si>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 xml:space="preserve">2024년 강서종합사회복지관 추경예산(안) </t>
    <phoneticPr fontId="2" type="noConversion"/>
  </si>
  <si>
    <t>2024년 재가노인지원서비스 추경예산(안) 총괄</t>
    <phoneticPr fontId="2" type="noConversion"/>
  </si>
  <si>
    <t>2024년 청소년지원센터 추경예산(안) 총괄</t>
    <phoneticPr fontId="2" type="noConversion"/>
  </si>
  <si>
    <t>2024년 강서지역아동센터 추경예산(안) 총괄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</si>
  <si>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</si>
  <si>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2024년 발달재활서비스 추경예산(안) 총괄</t>
    <phoneticPr fontId="2" type="noConversion"/>
  </si>
  <si>
    <t>2024년 자원봉사센터 추경예산(안) 총괄</t>
    <phoneticPr fontId="2" type="noConversion"/>
  </si>
  <si>
    <t>2024년 심리치유서비스 추경예산(안) 총괄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</si>
  <si>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</si>
  <si>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 xml:space="preserve">2024년 은학의집 재가복지 추경예산(안) </t>
    <phoneticPr fontId="2" type="noConversion"/>
  </si>
  <si>
    <t>프로그램사업비</t>
    <phoneticPr fontId="2" type="noConversion"/>
  </si>
  <si>
    <t>의료재활사업비</t>
    <phoneticPr fontId="2" type="noConversion"/>
  </si>
  <si>
    <t>사회심리재활사업비</t>
    <phoneticPr fontId="2" type="noConversion"/>
  </si>
  <si>
    <t>교육재활사업비</t>
    <phoneticPr fontId="2" type="noConversion"/>
  </si>
  <si>
    <t>직업재활사업비</t>
    <phoneticPr fontId="2" type="noConversion"/>
  </si>
  <si>
    <t>2024년 추경예산(안)
(B)</t>
    <phoneticPr fontId="2" type="noConversion"/>
  </si>
  <si>
    <t>2024년 예산
(A)</t>
    <phoneticPr fontId="2" type="noConversion"/>
  </si>
  <si>
    <r>
      <t xml:space="preserve">2024년 추경예산(안) </t>
    </r>
    <r>
      <rPr>
        <b/>
        <u/>
        <sz val="22"/>
        <color theme="8" tint="-0.249977111117893"/>
        <rFont val="맑은 고딕"/>
        <family val="3"/>
        <charset val="129"/>
        <scheme val="minor"/>
      </rPr>
      <t>지부별</t>
    </r>
    <r>
      <rPr>
        <b/>
        <u/>
        <sz val="22"/>
        <color theme="1"/>
        <rFont val="맑은 고딕"/>
        <family val="3"/>
        <charset val="129"/>
        <scheme val="minor"/>
      </rPr>
      <t xml:space="preserve"> 총괄표</t>
    </r>
    <phoneticPr fontId="2" type="noConversion"/>
  </si>
  <si>
    <t>가족참여사업비</t>
    <phoneticPr fontId="2" type="noConversion"/>
  </si>
  <si>
    <t>문화탐방비</t>
    <phoneticPr fontId="2" type="noConversion"/>
  </si>
  <si>
    <t>자원봉사자관리사업비</t>
    <phoneticPr fontId="2" type="noConversion"/>
  </si>
  <si>
    <t>홍보사업비</t>
    <phoneticPr fontId="2" type="noConversion"/>
  </si>
  <si>
    <t>후원자관리사업비</t>
    <phoneticPr fontId="2" type="noConversion"/>
  </si>
  <si>
    <t>실버비지니스사업</t>
    <phoneticPr fontId="2" type="noConversion"/>
  </si>
  <si>
    <t>특별행사사업비</t>
    <phoneticPr fontId="2" type="noConversion"/>
  </si>
  <si>
    <t>재산수입</t>
    <phoneticPr fontId="2" type="noConversion"/>
  </si>
  <si>
    <t>사업
수입</t>
    <phoneticPr fontId="2" type="noConversion"/>
  </si>
  <si>
    <t>잡수입</t>
    <phoneticPr fontId="2" type="noConversion"/>
  </si>
  <si>
    <t>후원금 수입</t>
    <phoneticPr fontId="3" type="noConversion"/>
  </si>
  <si>
    <t>이월금</t>
    <phoneticPr fontId="2" type="noConversion"/>
  </si>
  <si>
    <t>잡수입</t>
    <phoneticPr fontId="2" type="noConversion"/>
  </si>
  <si>
    <t>사업수입</t>
    <phoneticPr fontId="2" type="noConversion"/>
  </si>
  <si>
    <t>보조금수입</t>
    <phoneticPr fontId="2" type="noConversion"/>
  </si>
  <si>
    <t>전입금</t>
    <phoneticPr fontId="2" type="noConversion"/>
  </si>
  <si>
    <t>사업수입</t>
    <phoneticPr fontId="2" type="noConversion"/>
  </si>
  <si>
    <t>보조금수입</t>
    <phoneticPr fontId="2" type="noConversion"/>
  </si>
  <si>
    <t>후원금수입</t>
    <phoneticPr fontId="2" type="noConversion"/>
  </si>
  <si>
    <t>이월금</t>
    <phoneticPr fontId="2" type="noConversion"/>
  </si>
  <si>
    <t>보육료</t>
    <phoneticPr fontId="2" type="noConversion"/>
  </si>
  <si>
    <t>보육료</t>
    <phoneticPr fontId="2" type="noConversion"/>
  </si>
  <si>
    <t>수익자부담수입</t>
    <phoneticPr fontId="2" type="noConversion"/>
  </si>
  <si>
    <t>선택적보육활동비</t>
    <phoneticPr fontId="2" type="noConversion"/>
  </si>
  <si>
    <t>기타필요경비</t>
    <phoneticPr fontId="2" type="noConversion"/>
  </si>
  <si>
    <t>인건비보조금</t>
    <phoneticPr fontId="3" type="noConversion"/>
  </si>
  <si>
    <t>보조금및지원금</t>
    <phoneticPr fontId="2" type="noConversion"/>
  </si>
  <si>
    <t>운영보조금</t>
    <phoneticPr fontId="2" type="noConversion"/>
  </si>
  <si>
    <t>전입금</t>
    <phoneticPr fontId="2" type="noConversion"/>
  </si>
  <si>
    <t>적립금</t>
    <phoneticPr fontId="2" type="noConversion"/>
  </si>
  <si>
    <t>과년도수입</t>
    <phoneticPr fontId="2" type="noConversion"/>
  </si>
  <si>
    <t>잡수입</t>
    <phoneticPr fontId="2" type="noConversion"/>
  </si>
  <si>
    <t>전년도이월금</t>
    <phoneticPr fontId="2" type="noConversion"/>
  </si>
  <si>
    <t>잡수입</t>
    <phoneticPr fontId="2" type="noConversion"/>
  </si>
  <si>
    <t>적립금</t>
    <phoneticPr fontId="2" type="noConversion"/>
  </si>
  <si>
    <t>과년도수입</t>
    <phoneticPr fontId="2" type="noConversion"/>
  </si>
  <si>
    <t>운영비</t>
    <phoneticPr fontId="2" type="noConversion"/>
  </si>
  <si>
    <t>전출금</t>
    <phoneticPr fontId="2" type="noConversion"/>
  </si>
  <si>
    <t>잡지출</t>
    <phoneticPr fontId="2" type="noConversion"/>
  </si>
  <si>
    <t>예비비 및 기타</t>
    <phoneticPr fontId="2" type="noConversion"/>
  </si>
  <si>
    <t>사업비</t>
    <phoneticPr fontId="2" type="noConversion"/>
  </si>
  <si>
    <t>예비비 및 기타</t>
    <phoneticPr fontId="2" type="noConversion"/>
  </si>
  <si>
    <t>사업비</t>
    <phoneticPr fontId="2" type="noConversion"/>
  </si>
  <si>
    <t xml:space="preserve">사업비 </t>
    <phoneticPr fontId="2" type="noConversion"/>
  </si>
  <si>
    <t>잡지출</t>
    <phoneticPr fontId="2" type="noConversion"/>
  </si>
  <si>
    <t>사업비</t>
    <phoneticPr fontId="2" type="noConversion"/>
  </si>
  <si>
    <t>잡지출</t>
    <phoneticPr fontId="2" type="noConversion"/>
  </si>
  <si>
    <t>예비비 및 기타</t>
    <phoneticPr fontId="2" type="noConversion"/>
  </si>
  <si>
    <t>잡지출</t>
    <phoneticPr fontId="2" type="noConversion"/>
  </si>
  <si>
    <t>잡지출</t>
    <phoneticPr fontId="2" type="noConversion"/>
  </si>
  <si>
    <t>예비비 및 기타</t>
    <phoneticPr fontId="2" type="noConversion"/>
  </si>
  <si>
    <t>보육료</t>
    <phoneticPr fontId="2" type="noConversion"/>
  </si>
  <si>
    <t>보육료</t>
    <phoneticPr fontId="3" type="noConversion"/>
  </si>
  <si>
    <t>수익자부담수입</t>
    <phoneticPr fontId="2" type="noConversion"/>
  </si>
  <si>
    <t>인건비보조금</t>
    <phoneticPr fontId="2" type="noConversion"/>
  </si>
  <si>
    <t>운영보조금</t>
    <phoneticPr fontId="2" type="noConversion"/>
  </si>
  <si>
    <t>전입금</t>
    <phoneticPr fontId="3" type="noConversion"/>
  </si>
  <si>
    <t>적립급</t>
    <phoneticPr fontId="2" type="noConversion"/>
  </si>
  <si>
    <t>적립급</t>
    <phoneticPr fontId="2" type="noConversion"/>
  </si>
  <si>
    <t>전년도이월액</t>
    <phoneticPr fontId="2" type="noConversion"/>
  </si>
  <si>
    <t>전년도 이월액</t>
    <phoneticPr fontId="2" type="noConversion"/>
  </si>
  <si>
    <t>인건비</t>
    <phoneticPr fontId="2" type="noConversion"/>
  </si>
  <si>
    <t>보유교직원인건비</t>
    <phoneticPr fontId="2" type="noConversion"/>
  </si>
  <si>
    <t>기본보육활동비</t>
    <phoneticPr fontId="2" type="noConversion"/>
  </si>
  <si>
    <t>보육활동비</t>
    <phoneticPr fontId="2" type="noConversion"/>
  </si>
  <si>
    <t>수익자부담경비</t>
    <phoneticPr fontId="2" type="noConversion"/>
  </si>
  <si>
    <t>기타필요경비</t>
    <phoneticPr fontId="2" type="noConversion"/>
  </si>
  <si>
    <t>자산구입비</t>
    <phoneticPr fontId="2" type="noConversion"/>
  </si>
  <si>
    <t>재산조성비</t>
    <phoneticPr fontId="2" type="noConversion"/>
  </si>
  <si>
    <t>예비비 및 기타</t>
    <phoneticPr fontId="3" type="noConversion"/>
  </si>
  <si>
    <t>과년도 지출</t>
    <phoneticPr fontId="2" type="noConversion"/>
  </si>
  <si>
    <t>잡지출</t>
    <phoneticPr fontId="2" type="noConversion"/>
  </si>
  <si>
    <t>예비비 및 기타</t>
    <phoneticPr fontId="2" type="noConversion"/>
  </si>
  <si>
    <t>사업비</t>
    <phoneticPr fontId="2" type="noConversion"/>
  </si>
  <si>
    <t xml:space="preserve"> </t>
    <phoneticPr fontId="3" type="noConversion"/>
  </si>
  <si>
    <t>&lt;세 출&gt;</t>
    <phoneticPr fontId="2" type="noConversion"/>
  </si>
  <si>
    <r>
      <t xml:space="preserve"> </t>
    </r>
    <r>
      <rPr>
        <b/>
        <sz val="13"/>
        <color theme="1"/>
        <rFont val="맑은 고딕"/>
        <family val="3"/>
        <charset val="129"/>
        <scheme val="minor"/>
      </rPr>
      <t>&lt;세 출&gt;</t>
    </r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</si>
  <si>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>&lt;세 입&gt;</t>
    </r>
    <r>
      <rPr>
        <b/>
        <sz val="11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/r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</si>
  <si>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 xml:space="preserve">&lt;세 입&gt;  </t>
    </r>
    <r>
      <rPr>
        <b/>
        <sz val="11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(단위:원)</t>
    </r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</si>
  <si>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 xml:space="preserve">&lt;세 출&gt;  </t>
    </r>
    <r>
      <rPr>
        <b/>
        <sz val="12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(단위:원)</t>
    </r>
    <phoneticPr fontId="2" type="noConversion"/>
  </si>
  <si>
    <t xml:space="preserve"> 시
설
회
계
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</si>
  <si>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</si>
  <si>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</si>
  <si>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</si>
  <si>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</si>
  <si>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</si>
  <si>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목적사업비준비금</t>
    <phoneticPr fontId="2" type="noConversion"/>
  </si>
  <si>
    <t>2024년 추경예산(안)(B)</t>
    <phoneticPr fontId="2" type="noConversion"/>
  </si>
  <si>
    <t>강서종합사회복지관</t>
    <phoneticPr fontId="2" type="noConversion"/>
  </si>
  <si>
    <t>재가노인지원서시비스센터</t>
    <phoneticPr fontId="2" type="noConversion"/>
  </si>
  <si>
    <t>지역아동센터</t>
    <phoneticPr fontId="2" type="noConversion"/>
  </si>
  <si>
    <t>자원봉사센터</t>
    <phoneticPr fontId="2" type="noConversion"/>
  </si>
  <si>
    <t>청소년지원센터</t>
    <phoneticPr fontId="2" type="noConversion"/>
  </si>
  <si>
    <t>발달재활서비스</t>
    <phoneticPr fontId="2" type="noConversion"/>
  </si>
  <si>
    <t>심리치유서비스</t>
    <phoneticPr fontId="2" type="noConversion"/>
  </si>
  <si>
    <t>2024년 결산
(1월~8월)</t>
    <phoneticPr fontId="2" type="noConversion"/>
  </si>
  <si>
    <t>2024년 결산
(1월~8월)</t>
    <phoneticPr fontId="2" type="noConversion"/>
  </si>
  <si>
    <t>2024년 결산
(1월~8월)</t>
    <phoneticPr fontId="2" type="noConversion"/>
  </si>
  <si>
    <t>2024년 추경예산(안)(B)</t>
    <phoneticPr fontId="2" type="noConversion"/>
  </si>
  <si>
    <t>2024년 결산
(1월~8월)</t>
    <phoneticPr fontId="2" type="noConversion"/>
  </si>
  <si>
    <t>2024년 추경예산(안)(B)</t>
    <phoneticPr fontId="2" type="noConversion"/>
  </si>
  <si>
    <t>2024년 추경예산(안)
(B)</t>
    <phoneticPr fontId="2" type="noConversion"/>
  </si>
  <si>
    <t>2024년 추경예산(안)(B)</t>
    <phoneticPr fontId="2" type="noConversion"/>
  </si>
  <si>
    <t>2024년 추경예산(안)(B)</t>
    <phoneticPr fontId="2" type="noConversion"/>
  </si>
  <si>
    <t>2024년 추경예산(안)
(B)</t>
    <phoneticPr fontId="2" type="noConversion"/>
  </si>
  <si>
    <t>2024년 결산
(1월~8월)</t>
    <phoneticPr fontId="2" type="noConversion"/>
  </si>
  <si>
    <t>2024년 결산
(1~8월)</t>
    <phoneticPr fontId="2" type="noConversion"/>
  </si>
  <si>
    <t>2024년 결산
 (1월~8월)</t>
    <phoneticPr fontId="2" type="noConversion"/>
  </si>
  <si>
    <t xml:space="preserve">기본재산 이자율 감소 </t>
    <phoneticPr fontId="2" type="noConversion"/>
  </si>
  <si>
    <t xml:space="preserve">법인세, 지방소득세 환급금(본부)만 적용, 지부환급금은 가수금으로 처리 </t>
    <phoneticPr fontId="2" type="noConversion"/>
  </si>
  <si>
    <t>2024년 호봉조정에 따른 인건비 증가</t>
    <phoneticPr fontId="2" type="noConversion"/>
  </si>
  <si>
    <t>회의 운영 횟수 감소</t>
    <phoneticPr fontId="2" type="noConversion"/>
  </si>
  <si>
    <t xml:space="preserve">지부 장애인고용분담금 가수금 처리 </t>
    <phoneticPr fontId="2" type="noConversion"/>
  </si>
  <si>
    <t xml:space="preserve">세무신고 수수료 및 등기비용 지출 감액 조정 </t>
    <phoneticPr fontId="2" type="noConversion"/>
  </si>
  <si>
    <t xml:space="preserve">지부별 법인세, 지방소득세 환급 가수금 처리 </t>
    <phoneticPr fontId="2" type="noConversion"/>
  </si>
  <si>
    <t>요양급여수입</t>
    <phoneticPr fontId="2" type="noConversion"/>
  </si>
  <si>
    <t>입소자(이용자)부담금 수입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</si>
  <si>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</si>
  <si>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</si>
  <si>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합계</t>
    <phoneticPr fontId="2" type="noConversion"/>
  </si>
  <si>
    <t>입소(이용)비용수입</t>
    <phoneticPr fontId="2" type="noConversion"/>
  </si>
  <si>
    <t>합계</t>
    <phoneticPr fontId="2" type="noConversion"/>
  </si>
  <si>
    <t>적립금 및 준비금</t>
    <phoneticPr fontId="2" type="noConversion"/>
  </si>
  <si>
    <t>정비지원 보육료</t>
    <phoneticPr fontId="3" type="noConversion"/>
  </si>
  <si>
    <t>부모부담 보육료</t>
  </si>
  <si>
    <t>합계</t>
    <phoneticPr fontId="2" type="noConversion"/>
  </si>
  <si>
    <t>합계</t>
    <phoneticPr fontId="2" type="noConversion"/>
  </si>
  <si>
    <t>합계</t>
    <phoneticPr fontId="2" type="noConversion"/>
  </si>
  <si>
    <t>합계</t>
    <phoneticPr fontId="2" type="noConversion"/>
  </si>
  <si>
    <t>전년도이월금(후원금)</t>
    <phoneticPr fontId="3" type="noConversion"/>
  </si>
  <si>
    <t>기타예금이자수입(후원금)</t>
    <phoneticPr fontId="2" type="noConversion"/>
  </si>
  <si>
    <t>합계</t>
    <phoneticPr fontId="2" type="noConversion"/>
  </si>
  <si>
    <t>전입금</t>
    <phoneticPr fontId="2" type="noConversion"/>
  </si>
  <si>
    <t>전입금</t>
    <phoneticPr fontId="2" type="noConversion"/>
  </si>
  <si>
    <t>합계</t>
    <phoneticPr fontId="2" type="noConversion"/>
  </si>
  <si>
    <t>합계</t>
    <phoneticPr fontId="2" type="noConversion"/>
  </si>
  <si>
    <t>전입금</t>
    <phoneticPr fontId="2" type="noConversion"/>
  </si>
  <si>
    <t>전입금</t>
    <phoneticPr fontId="2" type="noConversion"/>
  </si>
  <si>
    <t>합계</t>
    <phoneticPr fontId="2" type="noConversion"/>
  </si>
  <si>
    <t>전년도이월금
(후원금)</t>
    <phoneticPr fontId="3" type="noConversion"/>
  </si>
  <si>
    <t>2024년 결산
(1월~7월)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</si>
  <si>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94,383,037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122,209,400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22.8% 감소</t>
    </r>
    <phoneticPr fontId="2" type="noConversion"/>
  </si>
  <si>
    <t>*본인부담금55,000,000 (1월~12월)</t>
    <phoneticPr fontId="2" type="noConversion"/>
  </si>
  <si>
    <t>*장기요양급여수입877,976,000
- 급여수입912,576,000-본인부담분55,000,000=857,576,000
 70명＊20회*12월＊54,320원=912,576,000
- 장기근속장려금수입20,400,000
 1,700,000*12월=20,400,000</t>
    <phoneticPr fontId="2" type="noConversion"/>
  </si>
  <si>
    <t>가산금수입 82,224,000</t>
    <phoneticPr fontId="2" type="noConversion"/>
  </si>
  <si>
    <t>2023년도이월금 81,697,810</t>
    <phoneticPr fontId="2" type="noConversion"/>
  </si>
  <si>
    <t>기타예금이자수입 202,190</t>
    <phoneticPr fontId="2" type="noConversion"/>
  </si>
  <si>
    <t>기타잡수입 3,000,000</t>
    <phoneticPr fontId="2" type="noConversion"/>
  </si>
  <si>
    <t xml:space="preserve">사업장 폐쇄가 늦어짐에 따른 비용 증감 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</si>
  <si>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1,100,100,000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</t>
    </r>
    <r>
      <rPr>
        <b/>
        <u/>
        <sz val="12"/>
        <color theme="1"/>
        <rFont val="맑은 고딕"/>
        <family val="3"/>
        <charset val="129"/>
      </rPr>
      <t>645,114,610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70.5% 증가</t>
    </r>
    <phoneticPr fontId="2" type="noConversion"/>
  </si>
  <si>
    <t>*급여636,634,000
-급여(직접비)589,914,000
 요양보호사 531,570,000
 (급여496,000,000 // 유급휴무29,570,000 // 명절휴가비6,000,000)
 가산급여58,344,000
 (기본급 53,040,000 // 명절휴가비5,304,000)
-급여(간접비)46,720,000
 전담급여46,720,000
 (기본급42,470,000//명절휴가비4,250,000)</t>
    <phoneticPr fontId="2" type="noConversion"/>
  </si>
  <si>
    <t>*각종수당 150,200,000
-각종수당(직접비)148,400,000
 주차수당99,000,000
 연차수당29,000,000
 인지+장기근속 20,400,000
-각종수당(간접비)1,800,000
 전담제수당 1,800,000</t>
    <phoneticPr fontId="2" type="noConversion"/>
  </si>
  <si>
    <t>*퇴직적립금58,900,000
-퇴직적립금(직접비)54,900,000
 요양보호사 50,000,000
 가산복지사  4,900,000
-퇴직적립금(간접비)4,000,000
 전담퇴직금4,000,000</t>
    <phoneticPr fontId="2" type="noConversion"/>
  </si>
  <si>
    <t>*사회보험부담금63,100,000
-사회보험부담금(직접비)58,100,000
 요양보호사52,000,000
 가산복지사 6,100,000
-사회보험부담금(간접비)5,000,000
 전담사회보험5,000,000</t>
    <phoneticPr fontId="2" type="noConversion"/>
  </si>
  <si>
    <t>*처우개선비46,000,000
-처우개선비(직접비)15,500,000
 인센티브15,000,000
 경조사비  500,000
-처우개선비(간접비)30,500,000
 경조사비500,000
 인센티브30,000,000</t>
    <phoneticPr fontId="2" type="noConversion"/>
  </si>
  <si>
    <t>*기관운영비2,000,000</t>
    <phoneticPr fontId="2" type="noConversion"/>
  </si>
  <si>
    <t>*직책보조비 9,600,000
 800,000*12월=9,600,000</t>
    <phoneticPr fontId="2" type="noConversion"/>
  </si>
  <si>
    <t>*회의비4,000,000
-월례회및 평가회의비 2,000,000
-운영위원회2,000,000</t>
    <phoneticPr fontId="2" type="noConversion"/>
  </si>
  <si>
    <t>*여비2,000,000
-참가비 및 교통비2,000,000</t>
    <phoneticPr fontId="2" type="noConversion"/>
  </si>
  <si>
    <t>*수용비및수수료9,000,000
-퇴직운용수수료1,000,000
-사무용품3,000,000
-소모품 및 수수료2,000,000
-기기임대및 관리비1,000,000
-이사비용2,000,000</t>
    <phoneticPr fontId="2" type="noConversion"/>
  </si>
  <si>
    <t>*월임차료4,400,000
 440,000*10월=4,000,000</t>
    <phoneticPr fontId="2" type="noConversion"/>
  </si>
  <si>
    <t>*차량비5,800,000
-보험료800,000
-세금및관리비3,000,000
-유류비2,000,000</t>
    <phoneticPr fontId="2" type="noConversion"/>
  </si>
  <si>
    <t>*기운영비53,500,000
-임차보증금 20,000,000
-인센티브 30,000,000
-복리후생 3,000,000
-야근식대   500,000</t>
    <phoneticPr fontId="2" type="noConversion"/>
  </si>
  <si>
    <t>*공공요금및 제세공과금7,500,000
-공공요금5,000,000
 전기요금250,000*12월=3,000,000
 전화요금100,000*12월=1,200,000
 수도요금50,000*6월=300,000
 우편물발송500,000 
-제세공과금2,500,000
 배상책임보험800,000
 상해보험700,000
 화재보험등1,000,000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</si>
  <si>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</si>
  <si>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</si>
  <si>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</si>
  <si>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</si>
  <si>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</si>
  <si>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</si>
  <si>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</si>
  <si>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</si>
  <si>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*자산취득비11,000,000
-냉난방기 3,000,000
-프린터등 운영비품8,000,000</t>
    <phoneticPr fontId="2" type="noConversion"/>
  </si>
  <si>
    <t>-시설개선비10,000,000</t>
    <phoneticPr fontId="2" type="noConversion"/>
  </si>
  <si>
    <t>-시설유지보수비5,000,000
 간판설치 5,000,000</t>
    <phoneticPr fontId="2" type="noConversion"/>
  </si>
  <si>
    <t>*프로그램사업비10,000,000
-교육비1,000,000
-명절선물 등(이용자)4,000,000
-홍보사업5,000,000</t>
    <phoneticPr fontId="2" type="noConversion"/>
  </si>
  <si>
    <t>시설비</t>
    <phoneticPr fontId="2" type="noConversion"/>
  </si>
  <si>
    <t>시설비</t>
    <phoneticPr fontId="2" type="noConversion"/>
  </si>
  <si>
    <t>퇴직적립및 추계액 반영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</si>
  <si>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</si>
  <si>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문해교육프로그램 지원사업 보조금 증가</t>
    <phoneticPr fontId="2" type="noConversion"/>
  </si>
  <si>
    <t>불용품매각대</t>
    <phoneticPr fontId="2" type="noConversion"/>
  </si>
  <si>
    <t>기타예금이자수입</t>
    <phoneticPr fontId="2" type="noConversion"/>
  </si>
  <si>
    <t>불용품매각대</t>
    <phoneticPr fontId="2" type="noConversion"/>
  </si>
  <si>
    <t>불용품매각대</t>
    <phoneticPr fontId="2" type="noConversion"/>
  </si>
  <si>
    <t>불용품매각대</t>
    <phoneticPr fontId="2" type="noConversion"/>
  </si>
  <si>
    <t>불용품매각대</t>
    <phoneticPr fontId="2" type="noConversion"/>
  </si>
  <si>
    <t>합계</t>
    <phoneticPr fontId="2" type="noConversion"/>
  </si>
  <si>
    <t>불용품매각대(차량매각) 잡수입 증가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</si>
  <si>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1,693,150,000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 1,686,220,000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0.4% 증가</t>
    </r>
    <phoneticPr fontId="2" type="noConversion"/>
  </si>
  <si>
    <t>자산취득비 증가</t>
    <phoneticPr fontId="2" type="noConversion"/>
  </si>
  <si>
    <t>위기관리사업비 증가</t>
    <phoneticPr fontId="2" type="noConversion"/>
  </si>
  <si>
    <t>문해교육프로그램 지원사업 등 사업비 증가</t>
    <phoneticPr fontId="2" type="noConversion"/>
  </si>
  <si>
    <t>홈페이지 추가보수 등 기관홍보사업비 증가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</si>
  <si>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155,806,600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155,806,000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</si>
  <si>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t>불용품매각대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</si>
  <si>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253,268,000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227,477,000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11.3% 증가</t>
    </r>
    <phoneticPr fontId="2" type="noConversion"/>
  </si>
  <si>
    <t>직원 증원에 따른 추가 인건비보조금 증가</t>
    <phoneticPr fontId="2" type="noConversion"/>
  </si>
  <si>
    <t>비지정후원금 증가</t>
    <phoneticPr fontId="2" type="noConversion"/>
  </si>
  <si>
    <t>불용품매각대</t>
    <phoneticPr fontId="2" type="noConversion"/>
  </si>
  <si>
    <t>직원 증원에 따른 추가 인건비 목 증가</t>
    <phoneticPr fontId="2" type="noConversion"/>
  </si>
  <si>
    <t>문화사업비 증가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</si>
  <si>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98,640,000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</t>
    </r>
    <r>
      <rPr>
        <b/>
        <sz val="12"/>
        <color theme="1"/>
        <rFont val="맑은 고딕"/>
        <family val="3"/>
        <charset val="129"/>
      </rPr>
      <t>98,640,000원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</si>
  <si>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t>불용품매각대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</si>
  <si>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u/>
        <sz val="12"/>
        <color theme="1"/>
        <rFont val="맑은 고딕"/>
        <family val="3"/>
        <charset val="129"/>
      </rPr>
      <t xml:space="preserve"> 320,870,000원</t>
    </r>
    <r>
      <rPr>
        <b/>
        <sz val="12"/>
        <color theme="1"/>
        <rFont val="맑은 고딕"/>
        <family val="3"/>
        <charset val="129"/>
      </rPr>
      <t xml:space="preserve">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 </t>
    </r>
    <r>
      <rPr>
        <b/>
        <u/>
        <sz val="12"/>
        <color theme="1"/>
        <rFont val="맑은 고딕"/>
        <family val="3"/>
        <charset val="129"/>
      </rPr>
      <t>289,870,000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10.7% 증가</t>
    </r>
    <phoneticPr fontId="2" type="noConversion"/>
  </si>
  <si>
    <t>찾아가는영화관행사, 가로수겨울옷입히기 사업
지정후원금 증가</t>
    <phoneticPr fontId="2" type="noConversion"/>
  </si>
  <si>
    <t>블용품매각대</t>
    <phoneticPr fontId="2" type="noConversion"/>
  </si>
  <si>
    <t>찾아가는영화관행사, 가로수겨울옷입히기 사업비 증가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</si>
  <si>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160,828,000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 </t>
    </r>
    <r>
      <rPr>
        <b/>
        <u/>
        <sz val="12"/>
        <color theme="1"/>
        <rFont val="맑은 고딕"/>
        <family val="3"/>
        <charset val="129"/>
      </rPr>
      <t>160,828,000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</si>
  <si>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7,481,000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7,481,000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</si>
  <si>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t>불용품매각대</t>
    <phoneticPr fontId="2" type="noConversion"/>
  </si>
  <si>
    <t>불용품매각대</t>
    <phoneticPr fontId="2" type="noConversion"/>
  </si>
  <si>
    <t>불용품매각대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</si>
  <si>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2,907,526,012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</t>
    </r>
    <r>
      <rPr>
        <b/>
        <u/>
        <sz val="12"/>
        <color theme="1"/>
        <rFont val="맑은 고딕"/>
        <family val="3"/>
        <charset val="129"/>
      </rPr>
      <t xml:space="preserve"> 2,907,526,012원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</si>
  <si>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</si>
  <si>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</si>
  <si>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</si>
  <si>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</si>
  <si>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</si>
  <si>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</si>
  <si>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지정 후원금으로 인한 증액</t>
    <phoneticPr fontId="2" type="noConversion"/>
  </si>
  <si>
    <t>운영충당 적립금 및 환경 개선준비금</t>
    <phoneticPr fontId="2" type="noConversion"/>
  </si>
  <si>
    <t>시설환경개선준비금</t>
    <phoneticPr fontId="2" type="noConversion"/>
  </si>
  <si>
    <t>적립금 및 준비금(특별회계)</t>
    <phoneticPr fontId="2" type="noConversion"/>
  </si>
  <si>
    <t>운영충당적립금 지출</t>
    <phoneticPr fontId="2" type="noConversion"/>
  </si>
  <si>
    <t>운영충당적립금 지출</t>
    <phoneticPr fontId="2" type="noConversion"/>
  </si>
  <si>
    <t>시설환경개선부담금 지출</t>
    <phoneticPr fontId="2" type="noConversion"/>
  </si>
  <si>
    <t>시설환경개선부담금 지출</t>
    <phoneticPr fontId="2" type="noConversion"/>
  </si>
  <si>
    <t>합계</t>
    <phoneticPr fontId="2" type="noConversion"/>
  </si>
  <si>
    <t>금월이월금</t>
    <phoneticPr fontId="2" type="noConversion"/>
  </si>
  <si>
    <t>금월잔액</t>
    <phoneticPr fontId="2" type="noConversion"/>
  </si>
  <si>
    <t>총계</t>
    <phoneticPr fontId="2" type="noConversion"/>
  </si>
  <si>
    <t>운영충당 적립금 및 환경 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</si>
  <si>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</si>
  <si>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</si>
  <si>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합계</t>
    <phoneticPr fontId="2" type="noConversion"/>
  </si>
  <si>
    <t>적립금 및 준비금(특별회계)</t>
    <phoneticPr fontId="2" type="noConversion"/>
  </si>
  <si>
    <t>운영충당 적립금 및 환경 개선준비금</t>
    <phoneticPr fontId="2" type="noConversion"/>
  </si>
  <si>
    <t>운영충당적립금 지출</t>
    <phoneticPr fontId="2" type="noConversion"/>
  </si>
  <si>
    <t>시설환경개선부담금 지출</t>
    <phoneticPr fontId="2" type="noConversion"/>
  </si>
  <si>
    <t>합계</t>
    <phoneticPr fontId="2" type="noConversion"/>
  </si>
  <si>
    <t>금월이월금</t>
    <phoneticPr fontId="2" type="noConversion"/>
  </si>
  <si>
    <t>금월이월금</t>
    <phoneticPr fontId="2" type="noConversion"/>
  </si>
  <si>
    <t>시설환경개선준비금</t>
    <phoneticPr fontId="2" type="noConversion"/>
  </si>
  <si>
    <t>적립금 및 준비금(특별회계)</t>
    <phoneticPr fontId="2" type="noConversion"/>
  </si>
  <si>
    <t>시설환경개선부담금 지출</t>
    <phoneticPr fontId="2" type="noConversion"/>
  </si>
  <si>
    <t>운영충당 적립금 및 환경 개선준비금</t>
    <phoneticPr fontId="2" type="noConversion"/>
  </si>
  <si>
    <t>운영충당적립금</t>
    <phoneticPr fontId="2" type="noConversion"/>
  </si>
  <si>
    <t>합계</t>
    <phoneticPr fontId="2" type="noConversion"/>
  </si>
  <si>
    <t>운영충당 적립금 및 환경 개선준비금</t>
    <phoneticPr fontId="2" type="noConversion"/>
  </si>
  <si>
    <t>운영충당적립금 지출</t>
    <phoneticPr fontId="2" type="noConversion"/>
  </si>
  <si>
    <t>금월이월금</t>
    <phoneticPr fontId="2" type="noConversion"/>
  </si>
  <si>
    <t>금월잔액</t>
    <phoneticPr fontId="2" type="noConversion"/>
  </si>
  <si>
    <t>운영충당적립금</t>
    <phoneticPr fontId="2" type="noConversion"/>
  </si>
  <si>
    <t>적립금 및 준비금(특별회계)</t>
    <phoneticPr fontId="2" type="noConversion"/>
  </si>
  <si>
    <t>금월이월금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</si>
  <si>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1,741,700,000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 </t>
    </r>
    <r>
      <rPr>
        <b/>
        <u/>
        <sz val="12"/>
        <color theme="1"/>
        <rFont val="맑은 고딕"/>
        <family val="3"/>
        <charset val="129"/>
      </rPr>
      <t>1,738,641,699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0.18% 증가</t>
    </r>
    <phoneticPr fontId="2" type="noConversion"/>
  </si>
  <si>
    <t>시설 지정후원금 이관</t>
    <phoneticPr fontId="2" type="noConversion"/>
  </si>
  <si>
    <t>지정후원금으로 인한 증액</t>
    <phoneticPr fontId="2" type="noConversion"/>
  </si>
  <si>
    <t>세출예산의 1% 이내</t>
    <phoneticPr fontId="2" type="noConversion"/>
  </si>
  <si>
    <t>시설 지정 후원금 이관</t>
    <phoneticPr fontId="2" type="noConversion"/>
  </si>
  <si>
    <t>단위 맞춤</t>
    <phoneticPr fontId="2" type="noConversion"/>
  </si>
  <si>
    <t>지정 후원금으로 인한 증액</t>
    <phoneticPr fontId="2" type="noConversion"/>
  </si>
  <si>
    <t>지역아동센터 직원 증원에 따른 보조금 증가</t>
    <phoneticPr fontId="2" type="noConversion"/>
  </si>
  <si>
    <t>문해교육프로그램 지원사업등 기타보조금 증가</t>
    <phoneticPr fontId="2" type="noConversion"/>
  </si>
  <si>
    <t>자원봉사센터 사업지원 지정후원금 증가</t>
    <phoneticPr fontId="2" type="noConversion"/>
  </si>
  <si>
    <t>지역아동센터 사업지원 비지정후원금 증가</t>
    <phoneticPr fontId="2" type="noConversion"/>
  </si>
  <si>
    <t>불용품매각에 따른 잡수입 증가</t>
    <phoneticPr fontId="2" type="noConversion"/>
  </si>
  <si>
    <t>지역아동센터 증원에 따른 인건비 증가</t>
    <phoneticPr fontId="2" type="noConversion"/>
  </si>
  <si>
    <t>사무용 가구 구입 등 자산취득비 증가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</si>
  <si>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u/>
        <sz val="12"/>
        <color theme="1"/>
        <rFont val="맑은 고딕"/>
        <family val="3"/>
        <charset val="129"/>
      </rPr>
      <t xml:space="preserve"> 2,690,043,000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 </t>
    </r>
    <r>
      <rPr>
        <b/>
        <u/>
        <sz val="12"/>
        <color theme="1"/>
        <rFont val="맑은 고딕"/>
        <family val="3"/>
        <charset val="129"/>
      </rPr>
      <t>2,626,322,000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2.4% 증가</t>
    </r>
    <phoneticPr fontId="2" type="noConversion"/>
  </si>
  <si>
    <t>결산대비 
예산 비율(%)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</si>
  <si>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rgb="FFFF0000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 xml:space="preserve">
                  </t>
    </r>
    <r>
      <rPr>
        <sz val="12"/>
        <color theme="1"/>
        <rFont val="맑은 고딕"/>
        <family val="3"/>
        <charset val="129"/>
      </rPr>
      <t xml:space="preserve">2024년 예산 총액  </t>
    </r>
    <r>
      <rPr>
        <sz val="12"/>
        <color rgb="FFFF0000"/>
        <rFont val="맑은 고딕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 xml:space="preserve">대비 </t>
    </r>
    <phoneticPr fontId="2" type="noConversion"/>
  </si>
  <si>
    <t>지정후원금으로 인한 증액</t>
    <phoneticPr fontId="2" type="noConversion"/>
  </si>
  <si>
    <t>이관이 늦어짐에 따라 비용 증액</t>
    <phoneticPr fontId="2" type="noConversion"/>
  </si>
  <si>
    <t xml:space="preserve"> 지부 장애인 고용분담금 후원금처리 외 가수금으로 처리</t>
    <phoneticPr fontId="2" type="noConversion"/>
  </si>
  <si>
    <t>지부 장애인 고용분담금 후원금처리 외 가수금으로 처리로 인한 감소</t>
    <phoneticPr fontId="2" type="noConversion"/>
  </si>
  <si>
    <t>2024.7.12 위탁 만료에 따른 운영 종결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</si>
  <si>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4,649,226,012원</t>
    </r>
    <r>
      <rPr>
        <b/>
        <sz val="12"/>
        <color theme="1"/>
        <rFont val="맑은 고딕"/>
        <family val="3"/>
        <charset val="129"/>
      </rPr>
      <t xml:space="preserve">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 </t>
    </r>
    <r>
      <rPr>
        <b/>
        <u/>
        <sz val="12"/>
        <color theme="1"/>
        <rFont val="맑은 고딕"/>
        <family val="3"/>
        <charset val="129"/>
      </rPr>
      <t xml:space="preserve"> 4,646,167,711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0.1% 증가</t>
    </r>
    <phoneticPr fontId="2" type="noConversion"/>
  </si>
  <si>
    <t>운영비 244,241,000원/구조지원사업비 53,200,000/기능보강사업비 11,512,000/생계비 33,000,000</t>
    <phoneticPr fontId="2" type="noConversion"/>
  </si>
  <si>
    <t>시보조금 32,798,000원/복지포인트 1,900,000원</t>
    <phoneticPr fontId="2" type="noConversion"/>
  </si>
  <si>
    <t>공동모금회(지정기탁)</t>
    <phoneticPr fontId="2" type="noConversion"/>
  </si>
  <si>
    <t>2023년 보조금 반납금</t>
    <phoneticPr fontId="2" type="noConversion"/>
  </si>
  <si>
    <t>보조금 8,000원/ 후원금 2,000원</t>
    <phoneticPr fontId="2" type="noConversion"/>
  </si>
  <si>
    <t>종사자 급여</t>
    <phoneticPr fontId="2" type="noConversion"/>
  </si>
  <si>
    <t xml:space="preserve">명절휴가비, 시간외수당등 </t>
    <phoneticPr fontId="2" type="noConversion"/>
  </si>
  <si>
    <t>종사자 퇴직적립금</t>
    <phoneticPr fontId="2" type="noConversion"/>
  </si>
  <si>
    <t>사회보험 기관부담금</t>
    <phoneticPr fontId="2" type="noConversion"/>
  </si>
  <si>
    <t xml:space="preserve">복지포인트 </t>
    <phoneticPr fontId="2" type="noConversion"/>
  </si>
  <si>
    <t>운영위원회의 참석수당 및 다과비</t>
    <phoneticPr fontId="2" type="noConversion"/>
  </si>
  <si>
    <t>관내 및 관외 출장여비</t>
    <phoneticPr fontId="2" type="noConversion"/>
  </si>
  <si>
    <t>수수료 및 기타소모품 구입</t>
    <phoneticPr fontId="2" type="noConversion"/>
  </si>
  <si>
    <t xml:space="preserve">전화요금, 전기요금 등 </t>
    <phoneticPr fontId="2" type="noConversion"/>
  </si>
  <si>
    <t>화재 보험료등 기타 보험료 및 소득세</t>
    <phoneticPr fontId="2" type="noConversion"/>
  </si>
  <si>
    <t>차량관련비용</t>
    <phoneticPr fontId="2" type="noConversion"/>
  </si>
  <si>
    <t>방제비 등</t>
    <phoneticPr fontId="2" type="noConversion"/>
  </si>
  <si>
    <t>컴퓨터 및 기타자산 구입</t>
    <phoneticPr fontId="2" type="noConversion"/>
  </si>
  <si>
    <t xml:space="preserve">화장실 보수공사 등 </t>
    <phoneticPr fontId="2" type="noConversion"/>
  </si>
  <si>
    <t>입소자 및 일시보호자 주부식비</t>
    <phoneticPr fontId="2" type="noConversion"/>
  </si>
  <si>
    <t>입소자생활관련 소모품등 구입</t>
    <phoneticPr fontId="2" type="noConversion"/>
  </si>
  <si>
    <t>일시보호자 피복비</t>
    <phoneticPr fontId="2" type="noConversion"/>
  </si>
  <si>
    <t>입소자 일반 의료비</t>
    <phoneticPr fontId="2" type="noConversion"/>
  </si>
  <si>
    <t>입소자 간식비</t>
    <phoneticPr fontId="2" type="noConversion"/>
  </si>
  <si>
    <t>법률지원</t>
    <phoneticPr fontId="2" type="noConversion"/>
  </si>
  <si>
    <t>건강검진비용 및 입원비등 지원</t>
    <phoneticPr fontId="2" type="noConversion"/>
  </si>
  <si>
    <t>건강교육등 사회심리프로그램 지원</t>
    <phoneticPr fontId="2" type="noConversion"/>
  </si>
  <si>
    <t>검정고시등 교육지원</t>
    <phoneticPr fontId="2" type="noConversion"/>
  </si>
  <si>
    <t>바리스타 등 직업관련교육 지원</t>
    <phoneticPr fontId="2" type="noConversion"/>
  </si>
  <si>
    <t>2023년 보조금반환금 23,658,646원/ 2024년 이자수입8,000원</t>
    <phoneticPr fontId="2" type="noConversion"/>
  </si>
  <si>
    <t>2024년 서울Y누리봄 추경예산(안)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</si>
  <si>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642,448,151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 xml:space="preserve">2024년 예산 총액  </t>
    </r>
    <r>
      <rPr>
        <b/>
        <u/>
        <sz val="12"/>
        <color theme="1"/>
        <rFont val="맑은 고딕"/>
        <family val="3"/>
        <charset val="129"/>
      </rPr>
      <t>800,500,000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19.7% 감소</t>
    </r>
    <phoneticPr fontId="2" type="noConversion"/>
  </si>
  <si>
    <t>2024년 결산
(1월~7월)</t>
    <phoneticPr fontId="2" type="noConversion"/>
  </si>
  <si>
    <t>2024년 
추경예산(안)(B)</t>
    <phoneticPr fontId="2" type="noConversion"/>
  </si>
  <si>
    <t>기관간 사업이월</t>
    <phoneticPr fontId="2" type="noConversion"/>
  </si>
  <si>
    <t>직원 증원에 따른 추가 인건비보조금 및 지정후원금 증액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</si>
</sst>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0.0%"/>
    <numFmt numFmtId="178" formatCode="#,##0_);[Red]\(#,##0\)"/>
    <numFmt numFmtId="179" formatCode="_-* #,##0_-;\-* #,##0_-;_-* &quot;-&quot;_-;_-@"/>
  </numFmts>
  <fonts count="5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u/>
      <sz val="13"/>
      <color rgb="FF000000"/>
      <name val="맑은 고딕"/>
      <family val="3"/>
      <charset val="129"/>
    </font>
    <font>
      <b/>
      <u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b/>
      <u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u/>
      <sz val="14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u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b/>
      <u/>
      <sz val="2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u/>
      <sz val="22"/>
      <color theme="8" tint="-0.249977111117893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u/>
      <sz val="14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rgb="FF000000"/>
      <name val="나눔고딕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9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154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2" borderId="0" xfId="0" applyFont="1" applyFill="1">
      <alignment vertical="center"/>
    </xf>
    <xf numFmtId="0" fontId="0" fillId="0" borderId="0" xfId="0" applyAlignment="1">
      <alignment vertical="center" wrapText="1"/>
    </xf>
    <xf numFmtId="41" fontId="14" fillId="3" borderId="1" xfId="5" applyNumberFormat="1" applyFont="1" applyFill="1" applyBorder="1" applyAlignment="1">
      <alignment horizontal="right" vertical="center" wrapText="1"/>
    </xf>
    <xf numFmtId="176" fontId="14" fillId="3" borderId="2" xfId="5" applyNumberFormat="1" applyFont="1" applyFill="1" applyBorder="1" applyAlignment="1">
      <alignment horizontal="right" vertical="center" wrapText="1"/>
    </xf>
    <xf numFmtId="41" fontId="14" fillId="3" borderId="2" xfId="5" applyNumberFormat="1" applyFont="1" applyFill="1" applyBorder="1" applyAlignment="1">
      <alignment horizontal="right" vertical="center" wrapText="1"/>
    </xf>
    <xf numFmtId="41" fontId="14" fillId="0" borderId="1" xfId="5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1" fontId="14" fillId="0" borderId="69" xfId="5" applyNumberFormat="1" applyFont="1" applyFill="1" applyBorder="1" applyAlignment="1">
      <alignment horizontal="right" vertical="center" wrapText="1"/>
    </xf>
    <xf numFmtId="176" fontId="14" fillId="0" borderId="30" xfId="1" applyNumberFormat="1" applyFont="1" applyFill="1" applyBorder="1" applyAlignment="1">
      <alignment horizontal="right" vertical="center" wrapText="1"/>
    </xf>
    <xf numFmtId="176" fontId="19" fillId="0" borderId="31" xfId="1" applyNumberFormat="1" applyFont="1" applyFill="1" applyBorder="1" applyAlignment="1">
      <alignment horizontal="right" vertical="center" wrapText="1"/>
    </xf>
    <xf numFmtId="176" fontId="14" fillId="3" borderId="69" xfId="4" applyNumberFormat="1" applyFont="1" applyFill="1" applyBorder="1" applyAlignment="1">
      <alignment horizontal="right" vertical="center" wrapText="1"/>
    </xf>
    <xf numFmtId="176" fontId="14" fillId="3" borderId="69" xfId="5" applyNumberFormat="1" applyFont="1" applyFill="1" applyBorder="1" applyAlignment="1">
      <alignment horizontal="right" vertical="center" wrapText="1"/>
    </xf>
    <xf numFmtId="176" fontId="14" fillId="3" borderId="70" xfId="5" applyNumberFormat="1" applyFont="1" applyFill="1" applyBorder="1" applyAlignment="1">
      <alignment horizontal="right" vertical="center" wrapText="1"/>
    </xf>
    <xf numFmtId="41" fontId="14" fillId="3" borderId="69" xfId="4" applyNumberFormat="1" applyFont="1" applyFill="1" applyBorder="1" applyAlignment="1">
      <alignment horizontal="right" vertical="center" wrapText="1"/>
    </xf>
    <xf numFmtId="41" fontId="14" fillId="3" borderId="69" xfId="5" applyNumberFormat="1" applyFont="1" applyFill="1" applyBorder="1" applyAlignment="1">
      <alignment horizontal="right" vertical="center" wrapText="1"/>
    </xf>
    <xf numFmtId="176" fontId="14" fillId="2" borderId="69" xfId="4" applyNumberFormat="1" applyFont="1" applyFill="1" applyBorder="1" applyAlignment="1">
      <alignment horizontal="right" vertical="center" wrapText="1"/>
    </xf>
    <xf numFmtId="176" fontId="19" fillId="2" borderId="70" xfId="5" applyNumberFormat="1" applyFont="1" applyFill="1" applyBorder="1" applyAlignment="1">
      <alignment horizontal="right" vertical="center" wrapText="1"/>
    </xf>
    <xf numFmtId="176" fontId="19" fillId="2" borderId="77" xfId="5" applyNumberFormat="1" applyFont="1" applyFill="1" applyBorder="1" applyAlignment="1">
      <alignment horizontal="right" vertical="center" wrapText="1"/>
    </xf>
    <xf numFmtId="41" fontId="14" fillId="2" borderId="76" xfId="4" applyNumberFormat="1" applyFont="1" applyFill="1" applyBorder="1" applyAlignment="1">
      <alignment horizontal="right" vertical="center" wrapText="1"/>
    </xf>
    <xf numFmtId="176" fontId="14" fillId="0" borderId="69" xfId="4" applyNumberFormat="1" applyFont="1" applyFill="1" applyBorder="1" applyAlignment="1">
      <alignment horizontal="right" vertical="center" wrapText="1"/>
    </xf>
    <xf numFmtId="176" fontId="14" fillId="0" borderId="69" xfId="5" applyNumberFormat="1" applyFont="1" applyFill="1" applyBorder="1" applyAlignment="1">
      <alignment horizontal="right" vertical="center" wrapText="1"/>
    </xf>
    <xf numFmtId="176" fontId="19" fillId="2" borderId="2" xfId="5" applyNumberFormat="1" applyFont="1" applyFill="1" applyBorder="1" applyAlignment="1">
      <alignment horizontal="right" vertical="center" wrapText="1"/>
    </xf>
    <xf numFmtId="41" fontId="14" fillId="0" borderId="1" xfId="4" applyNumberFormat="1" applyFont="1" applyFill="1" applyBorder="1" applyAlignment="1">
      <alignment horizontal="right" vertical="center" wrapText="1"/>
    </xf>
    <xf numFmtId="41" fontId="14" fillId="0" borderId="69" xfId="4" applyNumberFormat="1" applyFont="1" applyFill="1" applyBorder="1" applyAlignment="1">
      <alignment horizontal="right" vertical="center" wrapText="1"/>
    </xf>
    <xf numFmtId="176" fontId="14" fillId="3" borderId="76" xfId="4" applyNumberFormat="1" applyFont="1" applyFill="1" applyBorder="1" applyAlignment="1">
      <alignment horizontal="right" vertical="center" wrapText="1"/>
    </xf>
    <xf numFmtId="176" fontId="14" fillId="3" borderId="77" xfId="5" applyNumberFormat="1" applyFont="1" applyFill="1" applyBorder="1" applyAlignment="1">
      <alignment horizontal="right" vertical="center" wrapText="1"/>
    </xf>
    <xf numFmtId="176" fontId="14" fillId="2" borderId="79" xfId="4" applyNumberFormat="1" applyFont="1" applyFill="1" applyBorder="1" applyAlignment="1">
      <alignment horizontal="right" vertical="center" wrapText="1"/>
    </xf>
    <xf numFmtId="176" fontId="19" fillId="0" borderId="1" xfId="5" applyNumberFormat="1" applyFont="1" applyFill="1" applyBorder="1" applyAlignment="1">
      <alignment horizontal="right" vertical="center" wrapText="1"/>
    </xf>
    <xf numFmtId="176" fontId="19" fillId="2" borderId="76" xfId="4" applyNumberFormat="1" applyFont="1" applyFill="1" applyBorder="1" applyAlignment="1">
      <alignment horizontal="right" vertical="center" wrapText="1"/>
    </xf>
    <xf numFmtId="176" fontId="14" fillId="2" borderId="1" xfId="5" applyNumberFormat="1" applyFont="1" applyFill="1" applyBorder="1" applyAlignment="1">
      <alignment horizontal="right" vertical="center" wrapText="1"/>
    </xf>
    <xf numFmtId="176" fontId="14" fillId="2" borderId="2" xfId="5" applyNumberFormat="1" applyFont="1" applyFill="1" applyBorder="1" applyAlignment="1">
      <alignment horizontal="right" vertical="center" wrapText="1"/>
    </xf>
    <xf numFmtId="41" fontId="14" fillId="2" borderId="1" xfId="4" applyNumberFormat="1" applyFont="1" applyFill="1" applyBorder="1" applyAlignment="1">
      <alignment horizontal="right" vertical="center" wrapText="1"/>
    </xf>
    <xf numFmtId="41" fontId="14" fillId="3" borderId="1" xfId="4" applyNumberFormat="1" applyFont="1" applyFill="1" applyBorder="1" applyAlignment="1">
      <alignment horizontal="right" vertical="center" wrapText="1"/>
    </xf>
    <xf numFmtId="176" fontId="19" fillId="3" borderId="1" xfId="5" applyNumberFormat="1" applyFont="1" applyFill="1" applyBorder="1" applyAlignment="1">
      <alignment horizontal="right" vertical="center" wrapText="1"/>
    </xf>
    <xf numFmtId="176" fontId="19" fillId="3" borderId="1" xfId="4" applyNumberFormat="1" applyFont="1" applyFill="1" applyBorder="1" applyAlignment="1">
      <alignment horizontal="right" vertical="center" wrapText="1"/>
    </xf>
    <xf numFmtId="0" fontId="0" fillId="8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176" fontId="8" fillId="2" borderId="30" xfId="0" applyNumberFormat="1" applyFont="1" applyFill="1" applyBorder="1" applyAlignment="1">
      <alignment horizontal="right" vertical="center"/>
    </xf>
    <xf numFmtId="41" fontId="8" fillId="2" borderId="30" xfId="0" applyNumberFormat="1" applyFont="1" applyFill="1" applyBorder="1" applyAlignment="1">
      <alignment horizontal="right" vertical="center"/>
    </xf>
    <xf numFmtId="176" fontId="8" fillId="2" borderId="31" xfId="0" applyNumberFormat="1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right" vertical="center"/>
    </xf>
    <xf numFmtId="41" fontId="8" fillId="2" borderId="31" xfId="0" applyNumberFormat="1" applyFont="1" applyFill="1" applyBorder="1" applyAlignment="1">
      <alignment horizontal="right" vertical="center"/>
    </xf>
    <xf numFmtId="41" fontId="8" fillId="2" borderId="45" xfId="0" applyNumberFormat="1" applyFont="1" applyFill="1" applyBorder="1" applyAlignment="1">
      <alignment horizontal="right" vertical="center"/>
    </xf>
    <xf numFmtId="176" fontId="7" fillId="2" borderId="46" xfId="0" applyNumberFormat="1" applyFont="1" applyFill="1" applyBorder="1" applyAlignment="1">
      <alignment horizontal="right" vertical="center"/>
    </xf>
    <xf numFmtId="176" fontId="8" fillId="2" borderId="46" xfId="0" applyNumberFormat="1" applyFont="1" applyFill="1" applyBorder="1" applyAlignment="1">
      <alignment horizontal="right" vertical="center"/>
    </xf>
    <xf numFmtId="176" fontId="8" fillId="2" borderId="47" xfId="0" applyNumberFormat="1" applyFont="1" applyFill="1" applyBorder="1" applyAlignment="1">
      <alignment horizontal="right" vertical="center"/>
    </xf>
    <xf numFmtId="176" fontId="8" fillId="2" borderId="69" xfId="0" applyNumberFormat="1" applyFont="1" applyFill="1" applyBorder="1" applyAlignment="1">
      <alignment horizontal="right" vertical="center"/>
    </xf>
    <xf numFmtId="41" fontId="25" fillId="2" borderId="79" xfId="5" applyNumberFormat="1" applyFont="1" applyFill="1" applyBorder="1" applyAlignment="1">
      <alignment horizontal="right" vertical="center" wrapText="1"/>
    </xf>
    <xf numFmtId="41" fontId="25" fillId="2" borderId="69" xfId="5" applyNumberFormat="1" applyFont="1" applyFill="1" applyBorder="1" applyAlignment="1">
      <alignment horizontal="right" vertical="center" wrapText="1"/>
    </xf>
    <xf numFmtId="176" fontId="25" fillId="2" borderId="4" xfId="5" applyNumberFormat="1" applyFont="1" applyFill="1" applyBorder="1" applyAlignment="1">
      <alignment horizontal="right" vertical="center" wrapText="1"/>
    </xf>
    <xf numFmtId="176" fontId="25" fillId="2" borderId="1" xfId="4" applyNumberFormat="1" applyFont="1" applyFill="1" applyBorder="1" applyAlignment="1">
      <alignment horizontal="right" vertical="center" wrapText="1"/>
    </xf>
    <xf numFmtId="176" fontId="25" fillId="2" borderId="1" xfId="5" applyNumberFormat="1" applyFont="1" applyFill="1" applyBorder="1" applyAlignment="1">
      <alignment horizontal="right" vertical="center" wrapText="1"/>
    </xf>
    <xf numFmtId="41" fontId="25" fillId="2" borderId="1" xfId="5" applyNumberFormat="1" applyFont="1" applyFill="1" applyBorder="1" applyAlignment="1">
      <alignment horizontal="right" vertical="center" wrapText="1"/>
    </xf>
    <xf numFmtId="41" fontId="25" fillId="2" borderId="2" xfId="5" applyNumberFormat="1" applyFont="1" applyFill="1" applyBorder="1" applyAlignment="1">
      <alignment horizontal="right" vertical="center" wrapText="1"/>
    </xf>
    <xf numFmtId="41" fontId="0" fillId="0" borderId="0" xfId="0" applyNumberFormat="1">
      <alignment vertical="center"/>
    </xf>
    <xf numFmtId="0" fontId="6" fillId="0" borderId="69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28" fillId="0" borderId="70" xfId="0" applyFont="1" applyBorder="1">
      <alignment vertical="center"/>
    </xf>
    <xf numFmtId="0" fontId="28" fillId="0" borderId="79" xfId="0" applyFont="1" applyBorder="1">
      <alignment vertical="center"/>
    </xf>
    <xf numFmtId="0" fontId="6" fillId="0" borderId="85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77" fontId="25" fillId="2" borderId="8" xfId="5" applyNumberFormat="1" applyFont="1" applyFill="1" applyBorder="1" applyAlignment="1">
      <alignment horizontal="right" vertical="center" wrapText="1"/>
    </xf>
    <xf numFmtId="177" fontId="1" fillId="2" borderId="0" xfId="0" applyNumberFormat="1" applyFont="1" applyFill="1">
      <alignment vertical="center"/>
    </xf>
    <xf numFmtId="177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24" fillId="2" borderId="76" xfId="4" applyNumberFormat="1" applyFont="1" applyFill="1" applyBorder="1" applyAlignment="1">
      <alignment horizontal="right" vertical="center" wrapText="1"/>
    </xf>
    <xf numFmtId="41" fontId="24" fillId="2" borderId="77" xfId="5" applyNumberFormat="1" applyFont="1" applyFill="1" applyBorder="1" applyAlignment="1">
      <alignment horizontal="right" vertical="center" wrapText="1"/>
    </xf>
    <xf numFmtId="41" fontId="24" fillId="9" borderId="93" xfId="5" applyNumberFormat="1" applyFont="1" applyFill="1" applyBorder="1" applyAlignment="1">
      <alignment horizontal="right" vertical="center" wrapText="1"/>
    </xf>
    <xf numFmtId="0" fontId="32" fillId="4" borderId="75" xfId="4" applyNumberFormat="1" applyFont="1" applyFill="1" applyBorder="1" applyAlignment="1">
      <alignment horizontal="center" vertical="center" wrapText="1"/>
    </xf>
    <xf numFmtId="0" fontId="32" fillId="4" borderId="76" xfId="4" applyNumberFormat="1" applyFont="1" applyFill="1" applyBorder="1" applyAlignment="1">
      <alignment horizontal="center" vertical="center" wrapText="1"/>
    </xf>
    <xf numFmtId="0" fontId="0" fillId="0" borderId="70" xfId="0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right" vertical="center"/>
    </xf>
    <xf numFmtId="41" fontId="8" fillId="2" borderId="69" xfId="0" applyNumberFormat="1" applyFont="1" applyFill="1" applyBorder="1" applyAlignment="1">
      <alignment horizontal="right" vertical="center"/>
    </xf>
    <xf numFmtId="41" fontId="8" fillId="2" borderId="44" xfId="0" applyNumberFormat="1" applyFont="1" applyFill="1" applyBorder="1" applyAlignment="1">
      <alignment horizontal="right" vertical="center"/>
    </xf>
    <xf numFmtId="41" fontId="8" fillId="2" borderId="58" xfId="0" applyNumberFormat="1" applyFont="1" applyFill="1" applyBorder="1" applyAlignment="1">
      <alignment horizontal="right" vertical="center"/>
    </xf>
    <xf numFmtId="41" fontId="8" fillId="2" borderId="79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41" fontId="8" fillId="2" borderId="1" xfId="0" applyNumberFormat="1" applyFont="1" applyFill="1" applyBorder="1" applyAlignment="1">
      <alignment horizontal="right" vertical="center"/>
    </xf>
    <xf numFmtId="176" fontId="8" fillId="2" borderId="76" xfId="0" applyNumberFormat="1" applyFont="1" applyFill="1" applyBorder="1" applyAlignment="1">
      <alignment horizontal="right" vertical="center"/>
    </xf>
    <xf numFmtId="41" fontId="8" fillId="2" borderId="76" xfId="0" applyNumberFormat="1" applyFont="1" applyFill="1" applyBorder="1" applyAlignment="1">
      <alignment horizontal="right" vertical="center"/>
    </xf>
    <xf numFmtId="176" fontId="7" fillId="2" borderId="48" xfId="0" applyNumberFormat="1" applyFont="1" applyFill="1" applyBorder="1" applyAlignment="1">
      <alignment horizontal="right" vertical="center"/>
    </xf>
    <xf numFmtId="41" fontId="8" fillId="2" borderId="43" xfId="0" applyNumberFormat="1" applyFont="1" applyFill="1" applyBorder="1" applyAlignment="1">
      <alignment horizontal="right" vertical="center"/>
    </xf>
    <xf numFmtId="176" fontId="8" fillId="2" borderId="49" xfId="0" applyNumberFormat="1" applyFont="1" applyFill="1" applyBorder="1" applyAlignment="1">
      <alignment horizontal="right" vertical="center"/>
    </xf>
    <xf numFmtId="176" fontId="8" fillId="2" borderId="29" xfId="0" applyNumberFormat="1" applyFont="1" applyFill="1" applyBorder="1" applyAlignment="1">
      <alignment horizontal="right" vertical="center"/>
    </xf>
    <xf numFmtId="176" fontId="7" fillId="4" borderId="93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176" fontId="7" fillId="2" borderId="70" xfId="0" applyNumberFormat="1" applyFont="1" applyFill="1" applyBorder="1" applyAlignment="1">
      <alignment horizontal="right" vertical="center"/>
    </xf>
    <xf numFmtId="176" fontId="8" fillId="2" borderId="77" xfId="0" applyNumberFormat="1" applyFont="1" applyFill="1" applyBorder="1" applyAlignment="1">
      <alignment horizontal="right" vertical="center"/>
    </xf>
    <xf numFmtId="176" fontId="7" fillId="2" borderId="81" xfId="0" applyNumberFormat="1" applyFont="1" applyFill="1" applyBorder="1" applyAlignment="1">
      <alignment horizontal="right" vertical="center"/>
    </xf>
    <xf numFmtId="176" fontId="8" fillId="2" borderId="70" xfId="0" applyNumberFormat="1" applyFont="1" applyFill="1" applyBorder="1" applyAlignment="1">
      <alignment horizontal="right" vertical="center"/>
    </xf>
    <xf numFmtId="0" fontId="7" fillId="4" borderId="53" xfId="0" applyFont="1" applyFill="1" applyBorder="1" applyAlignment="1">
      <alignment horizontal="center" vertical="center"/>
    </xf>
    <xf numFmtId="176" fontId="19" fillId="4" borderId="76" xfId="4" applyNumberFormat="1" applyFont="1" applyFill="1" applyBorder="1" applyAlignment="1">
      <alignment horizontal="center" vertical="center" wrapText="1"/>
    </xf>
    <xf numFmtId="176" fontId="14" fillId="2" borderId="9" xfId="4" applyNumberFormat="1" applyFont="1" applyFill="1" applyBorder="1" applyAlignment="1">
      <alignment horizontal="right" vertical="center" wrapText="1"/>
    </xf>
    <xf numFmtId="176" fontId="19" fillId="2" borderId="25" xfId="5" applyNumberFormat="1" applyFont="1" applyFill="1" applyBorder="1" applyAlignment="1">
      <alignment horizontal="right" vertical="center" wrapText="1"/>
    </xf>
    <xf numFmtId="176" fontId="14" fillId="3" borderId="1" xfId="4" applyNumberFormat="1" applyFont="1" applyFill="1" applyBorder="1" applyAlignment="1">
      <alignment horizontal="right" vertical="center" wrapText="1"/>
    </xf>
    <xf numFmtId="176" fontId="14" fillId="3" borderId="1" xfId="5" applyNumberFormat="1" applyFont="1" applyFill="1" applyBorder="1" applyAlignment="1">
      <alignment horizontal="right" vertical="center" wrapText="1"/>
    </xf>
    <xf numFmtId="176" fontId="19" fillId="2" borderId="1" xfId="4" applyNumberFormat="1" applyFont="1" applyFill="1" applyBorder="1" applyAlignment="1">
      <alignment horizontal="right" vertical="center" wrapText="1"/>
    </xf>
    <xf numFmtId="41" fontId="14" fillId="2" borderId="76" xfId="5" applyNumberFormat="1" applyFont="1" applyFill="1" applyBorder="1" applyAlignment="1">
      <alignment horizontal="right" vertical="center" wrapText="1"/>
    </xf>
    <xf numFmtId="41" fontId="14" fillId="2" borderId="77" xfId="5" applyNumberFormat="1" applyFont="1" applyFill="1" applyBorder="1" applyAlignment="1">
      <alignment horizontal="right" vertical="center" wrapText="1"/>
    </xf>
    <xf numFmtId="176" fontId="14" fillId="0" borderId="29" xfId="1" applyNumberFormat="1" applyFont="1" applyFill="1" applyBorder="1" applyAlignment="1">
      <alignment horizontal="right" vertical="center" wrapText="1"/>
    </xf>
    <xf numFmtId="41" fontId="14" fillId="0" borderId="69" xfId="1" applyNumberFormat="1" applyFont="1" applyFill="1" applyBorder="1" applyAlignment="1">
      <alignment horizontal="right" vertical="center" wrapText="1"/>
    </xf>
    <xf numFmtId="176" fontId="14" fillId="0" borderId="69" xfId="1" applyNumberFormat="1" applyFont="1" applyFill="1" applyBorder="1" applyAlignment="1">
      <alignment horizontal="right" vertical="center" wrapText="1"/>
    </xf>
    <xf numFmtId="0" fontId="19" fillId="4" borderId="73" xfId="4" applyNumberFormat="1" applyFont="1" applyFill="1" applyBorder="1" applyAlignment="1">
      <alignment horizontal="center" vertical="center" wrapText="1"/>
    </xf>
    <xf numFmtId="0" fontId="19" fillId="4" borderId="74" xfId="4" applyNumberFormat="1" applyFont="1" applyFill="1" applyBorder="1" applyAlignment="1">
      <alignment horizontal="center" vertical="center" wrapText="1"/>
    </xf>
    <xf numFmtId="41" fontId="14" fillId="0" borderId="76" xfId="4" applyNumberFormat="1" applyFont="1" applyFill="1" applyBorder="1" applyAlignment="1">
      <alignment horizontal="right" vertical="center" wrapText="1"/>
    </xf>
    <xf numFmtId="176" fontId="14" fillId="0" borderId="76" xfId="5" applyNumberFormat="1" applyFont="1" applyFill="1" applyBorder="1" applyAlignment="1">
      <alignment horizontal="right" vertical="center" wrapText="1"/>
    </xf>
    <xf numFmtId="41" fontId="14" fillId="0" borderId="76" xfId="5" applyNumberFormat="1" applyFont="1" applyFill="1" applyBorder="1" applyAlignment="1">
      <alignment horizontal="right" vertical="center" wrapText="1"/>
    </xf>
    <xf numFmtId="176" fontId="14" fillId="0" borderId="76" xfId="1" applyNumberFormat="1" applyFont="1" applyFill="1" applyBorder="1" applyAlignment="1">
      <alignment horizontal="right" vertical="center" wrapText="1"/>
    </xf>
    <xf numFmtId="41" fontId="19" fillId="0" borderId="76" xfId="1" applyNumberFormat="1" applyFont="1" applyFill="1" applyBorder="1" applyAlignment="1">
      <alignment horizontal="right" vertical="center" wrapText="1"/>
    </xf>
    <xf numFmtId="176" fontId="19" fillId="0" borderId="76" xfId="1" applyNumberFormat="1" applyFont="1" applyFill="1" applyBorder="1" applyAlignment="1">
      <alignment horizontal="right" vertical="center" wrapText="1"/>
    </xf>
    <xf numFmtId="176" fontId="19" fillId="4" borderId="94" xfId="1" applyNumberFormat="1" applyFont="1" applyFill="1" applyBorder="1" applyAlignment="1">
      <alignment horizontal="right" vertical="center" wrapText="1"/>
    </xf>
    <xf numFmtId="176" fontId="19" fillId="4" borderId="93" xfId="1" applyNumberFormat="1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14" fillId="0" borderId="79" xfId="1" applyNumberFormat="1" applyFont="1" applyFill="1" applyBorder="1" applyAlignment="1">
      <alignment horizontal="right" vertical="center" wrapText="1"/>
    </xf>
    <xf numFmtId="41" fontId="14" fillId="0" borderId="79" xfId="1" applyNumberFormat="1" applyFont="1" applyFill="1" applyBorder="1" applyAlignment="1">
      <alignment horizontal="right" vertical="center" wrapText="1"/>
    </xf>
    <xf numFmtId="176" fontId="19" fillId="4" borderId="74" xfId="4" applyNumberFormat="1" applyFont="1" applyFill="1" applyBorder="1" applyAlignment="1">
      <alignment horizontal="center" vertical="center" wrapText="1"/>
    </xf>
    <xf numFmtId="176" fontId="19" fillId="4" borderId="73" xfId="4" applyNumberFormat="1" applyFont="1" applyFill="1" applyBorder="1" applyAlignment="1">
      <alignment horizontal="center" vertical="center" wrapText="1"/>
    </xf>
    <xf numFmtId="176" fontId="14" fillId="0" borderId="79" xfId="4" applyNumberFormat="1" applyFont="1" applyFill="1" applyBorder="1" applyAlignment="1">
      <alignment horizontal="right" vertical="center" wrapText="1"/>
    </xf>
    <xf numFmtId="176" fontId="14" fillId="0" borderId="79" xfId="5" applyNumberFormat="1" applyFont="1" applyFill="1" applyBorder="1" applyAlignment="1">
      <alignment horizontal="right" vertical="center" wrapText="1"/>
    </xf>
    <xf numFmtId="176" fontId="19" fillId="2" borderId="79" xfId="4" applyNumberFormat="1" applyFont="1" applyFill="1" applyBorder="1" applyAlignment="1">
      <alignment horizontal="right" vertical="center" wrapText="1"/>
    </xf>
    <xf numFmtId="41" fontId="14" fillId="0" borderId="79" xfId="4" applyNumberFormat="1" applyFont="1" applyFill="1" applyBorder="1" applyAlignment="1">
      <alignment horizontal="right" vertical="center" wrapText="1"/>
    </xf>
    <xf numFmtId="41" fontId="14" fillId="0" borderId="79" xfId="5" applyNumberFormat="1" applyFont="1" applyFill="1" applyBorder="1" applyAlignment="1">
      <alignment horizontal="right" vertical="center" wrapText="1"/>
    </xf>
    <xf numFmtId="176" fontId="14" fillId="2" borderId="76" xfId="4" applyNumberFormat="1" applyFont="1" applyFill="1" applyBorder="1" applyAlignment="1">
      <alignment horizontal="right" vertical="center" wrapText="1"/>
    </xf>
    <xf numFmtId="176" fontId="19" fillId="2" borderId="9" xfId="4" applyNumberFormat="1" applyFont="1" applyFill="1" applyBorder="1" applyAlignment="1">
      <alignment horizontal="right" vertical="center" wrapText="1"/>
    </xf>
    <xf numFmtId="176" fontId="14" fillId="0" borderId="76" xfId="4" applyNumberFormat="1" applyFont="1" applyFill="1" applyBorder="1" applyAlignment="1">
      <alignment horizontal="right" vertical="center" wrapText="1"/>
    </xf>
    <xf numFmtId="176" fontId="14" fillId="0" borderId="1" xfId="4" applyNumberFormat="1" applyFont="1" applyFill="1" applyBorder="1" applyAlignment="1">
      <alignment horizontal="right" vertical="center" wrapText="1"/>
    </xf>
    <xf numFmtId="176" fontId="14" fillId="0" borderId="1" xfId="5" applyNumberFormat="1" applyFont="1" applyFill="1" applyBorder="1" applyAlignment="1">
      <alignment horizontal="right" vertical="center" wrapText="1"/>
    </xf>
    <xf numFmtId="176" fontId="19" fillId="0" borderId="79" xfId="4" applyNumberFormat="1" applyFont="1" applyFill="1" applyBorder="1" applyAlignment="1">
      <alignment horizontal="right" vertical="center" wrapText="1"/>
    </xf>
    <xf numFmtId="176" fontId="19" fillId="0" borderId="9" xfId="4" applyNumberFormat="1" applyFont="1" applyFill="1" applyBorder="1" applyAlignment="1">
      <alignment horizontal="right" vertical="center" wrapText="1"/>
    </xf>
    <xf numFmtId="176" fontId="14" fillId="3" borderId="76" xfId="5" applyNumberFormat="1" applyFont="1" applyFill="1" applyBorder="1" applyAlignment="1">
      <alignment horizontal="right" vertical="center" wrapText="1"/>
    </xf>
    <xf numFmtId="41" fontId="5" fillId="2" borderId="79" xfId="1" applyFont="1" applyFill="1" applyBorder="1" applyAlignment="1">
      <alignment horizontal="right" vertical="center"/>
    </xf>
    <xf numFmtId="41" fontId="5" fillId="2" borderId="64" xfId="1" applyFont="1" applyFill="1" applyBorder="1" applyAlignment="1">
      <alignment horizontal="right" vertical="center"/>
    </xf>
    <xf numFmtId="41" fontId="25" fillId="2" borderId="69" xfId="4" applyNumberFormat="1" applyFont="1" applyFill="1" applyBorder="1" applyAlignment="1">
      <alignment horizontal="right" vertical="center" wrapText="1"/>
    </xf>
    <xf numFmtId="41" fontId="25" fillId="2" borderId="47" xfId="4" applyNumberFormat="1" applyFont="1" applyFill="1" applyBorder="1" applyAlignment="1">
      <alignment horizontal="right" vertical="center" wrapText="1"/>
    </xf>
    <xf numFmtId="41" fontId="25" fillId="2" borderId="33" xfId="4" applyNumberFormat="1" applyFont="1" applyFill="1" applyBorder="1" applyAlignment="1">
      <alignment horizontal="right" vertical="center" wrapText="1"/>
    </xf>
    <xf numFmtId="41" fontId="25" fillId="2" borderId="79" xfId="4" applyNumberFormat="1" applyFont="1" applyFill="1" applyBorder="1" applyAlignment="1">
      <alignment horizontal="right" vertical="center" wrapText="1"/>
    </xf>
    <xf numFmtId="41" fontId="25" fillId="2" borderId="76" xfId="4" applyNumberFormat="1" applyFont="1" applyFill="1" applyBorder="1" applyAlignment="1">
      <alignment horizontal="right" vertical="center" wrapText="1"/>
    </xf>
    <xf numFmtId="41" fontId="24" fillId="2" borderId="77" xfId="5" applyNumberFormat="1" applyFont="1" applyFill="1" applyBorder="1" applyAlignment="1">
      <alignment vertical="center" wrapText="1"/>
    </xf>
    <xf numFmtId="41" fontId="25" fillId="2" borderId="81" xfId="5" applyNumberFormat="1" applyFont="1" applyFill="1" applyBorder="1" applyAlignment="1">
      <alignment vertical="center" wrapText="1"/>
    </xf>
    <xf numFmtId="41" fontId="25" fillId="2" borderId="70" xfId="5" applyNumberFormat="1" applyFont="1" applyFill="1" applyBorder="1" applyAlignment="1">
      <alignment vertical="center" wrapText="1"/>
    </xf>
    <xf numFmtId="41" fontId="38" fillId="2" borderId="36" xfId="5" applyNumberFormat="1" applyFont="1" applyFill="1" applyBorder="1" applyAlignment="1">
      <alignment vertical="center" wrapText="1"/>
    </xf>
    <xf numFmtId="0" fontId="17" fillId="11" borderId="101" xfId="0" applyFont="1" applyFill="1" applyBorder="1" applyAlignment="1">
      <alignment horizontal="left" vertical="center" wrapText="1"/>
    </xf>
    <xf numFmtId="0" fontId="17" fillId="11" borderId="101" xfId="0" applyFont="1" applyFill="1" applyBorder="1" applyAlignment="1">
      <alignment vertical="center" wrapText="1"/>
    </xf>
    <xf numFmtId="0" fontId="13" fillId="11" borderId="101" xfId="0" applyFont="1" applyFill="1" applyBorder="1" applyAlignment="1">
      <alignment vertical="center" wrapText="1"/>
    </xf>
    <xf numFmtId="0" fontId="13" fillId="11" borderId="102" xfId="0" applyFont="1" applyFill="1" applyBorder="1" applyAlignment="1">
      <alignment vertical="center" wrapText="1"/>
    </xf>
    <xf numFmtId="176" fontId="24" fillId="2" borderId="74" xfId="4" applyNumberFormat="1" applyFont="1" applyFill="1" applyBorder="1" applyAlignment="1">
      <alignment horizontal="right" vertical="center" wrapText="1"/>
    </xf>
    <xf numFmtId="41" fontId="24" fillId="2" borderId="24" xfId="5" applyNumberFormat="1" applyFont="1" applyFill="1" applyBorder="1" applyAlignment="1">
      <alignment horizontal="right" vertical="center" wrapText="1"/>
    </xf>
    <xf numFmtId="176" fontId="24" fillId="9" borderId="85" xfId="5" applyNumberFormat="1" applyFont="1" applyFill="1" applyBorder="1" applyAlignment="1">
      <alignment horizontal="right" vertical="center" wrapText="1"/>
    </xf>
    <xf numFmtId="176" fontId="24" fillId="9" borderId="63" xfId="5" applyNumberFormat="1" applyFont="1" applyFill="1" applyBorder="1" applyAlignment="1">
      <alignment horizontal="right" vertical="center" wrapText="1"/>
    </xf>
    <xf numFmtId="176" fontId="24" fillId="9" borderId="22" xfId="4" applyNumberFormat="1" applyFont="1" applyFill="1" applyBorder="1" applyAlignment="1">
      <alignment vertical="center" wrapText="1"/>
    </xf>
    <xf numFmtId="177" fontId="25" fillId="9" borderId="8" xfId="5" applyNumberFormat="1" applyFont="1" applyFill="1" applyBorder="1" applyAlignment="1">
      <alignment horizontal="right" vertical="center" wrapText="1"/>
    </xf>
    <xf numFmtId="177" fontId="8" fillId="2" borderId="32" xfId="0" applyNumberFormat="1" applyFont="1" applyFill="1" applyBorder="1" applyAlignment="1">
      <alignment horizontal="right" vertical="center"/>
    </xf>
    <xf numFmtId="41" fontId="8" fillId="2" borderId="74" xfId="0" applyNumberFormat="1" applyFont="1" applyFill="1" applyBorder="1" applyAlignment="1">
      <alignment horizontal="right" vertical="center"/>
    </xf>
    <xf numFmtId="176" fontId="8" fillId="2" borderId="74" xfId="0" applyNumberFormat="1" applyFont="1" applyFill="1" applyBorder="1" applyAlignment="1">
      <alignment horizontal="right" vertical="center"/>
    </xf>
    <xf numFmtId="41" fontId="8" fillId="2" borderId="37" xfId="0" applyNumberFormat="1" applyFont="1" applyFill="1" applyBorder="1" applyAlignment="1">
      <alignment horizontal="right" vertical="center"/>
    </xf>
    <xf numFmtId="177" fontId="8" fillId="2" borderId="28" xfId="0" applyNumberFormat="1" applyFont="1" applyFill="1" applyBorder="1" applyAlignment="1">
      <alignment horizontal="right" vertical="center"/>
    </xf>
    <xf numFmtId="176" fontId="8" fillId="2" borderId="24" xfId="0" applyNumberFormat="1" applyFont="1" applyFill="1" applyBorder="1" applyAlignment="1">
      <alignment horizontal="right" vertical="center"/>
    </xf>
    <xf numFmtId="41" fontId="8" fillId="4" borderId="91" xfId="0" applyNumberFormat="1" applyFont="1" applyFill="1" applyBorder="1" applyAlignment="1">
      <alignment horizontal="right" vertical="center"/>
    </xf>
    <xf numFmtId="177" fontId="8" fillId="4" borderId="92" xfId="0" applyNumberFormat="1" applyFont="1" applyFill="1" applyBorder="1" applyAlignment="1">
      <alignment horizontal="right" vertical="center"/>
    </xf>
    <xf numFmtId="0" fontId="7" fillId="4" borderId="45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vertical="center"/>
    </xf>
    <xf numFmtId="176" fontId="8" fillId="2" borderId="62" xfId="0" applyNumberFormat="1" applyFont="1" applyFill="1" applyBorder="1" applyAlignment="1">
      <alignment horizontal="right" vertical="center"/>
    </xf>
    <xf numFmtId="177" fontId="14" fillId="0" borderId="69" xfId="5" applyNumberFormat="1" applyFont="1" applyFill="1" applyBorder="1" applyAlignment="1">
      <alignment horizontal="right" vertical="center" wrapText="1"/>
    </xf>
    <xf numFmtId="176" fontId="14" fillId="0" borderId="37" xfId="1" applyNumberFormat="1" applyFont="1" applyFill="1" applyBorder="1" applyAlignment="1">
      <alignment horizontal="right" vertical="center" wrapText="1"/>
    </xf>
    <xf numFmtId="41" fontId="14" fillId="0" borderId="74" xfId="5" applyNumberFormat="1" applyFont="1" applyFill="1" applyBorder="1" applyAlignment="1">
      <alignment horizontal="right" vertical="center" wrapText="1"/>
    </xf>
    <xf numFmtId="177" fontId="14" fillId="0" borderId="74" xfId="5" applyNumberFormat="1" applyFont="1" applyFill="1" applyBorder="1" applyAlignment="1">
      <alignment horizontal="right" vertical="center" wrapText="1"/>
    </xf>
    <xf numFmtId="176" fontId="19" fillId="0" borderId="49" xfId="1" applyNumberFormat="1" applyFont="1" applyFill="1" applyBorder="1" applyAlignment="1">
      <alignment horizontal="right" vertical="center" wrapText="1"/>
    </xf>
    <xf numFmtId="41" fontId="14" fillId="4" borderId="85" xfId="5" applyNumberFormat="1" applyFont="1" applyFill="1" applyBorder="1" applyAlignment="1">
      <alignment horizontal="right" vertical="center" wrapText="1"/>
    </xf>
    <xf numFmtId="177" fontId="14" fillId="4" borderId="85" xfId="5" applyNumberFormat="1" applyFont="1" applyFill="1" applyBorder="1" applyAlignment="1">
      <alignment horizontal="right" vertical="center" wrapText="1"/>
    </xf>
    <xf numFmtId="177" fontId="14" fillId="3" borderId="89" xfId="5" applyNumberFormat="1" applyFont="1" applyFill="1" applyBorder="1" applyAlignment="1">
      <alignment horizontal="right" vertical="center" wrapText="1"/>
    </xf>
    <xf numFmtId="176" fontId="19" fillId="4" borderId="85" xfId="4" applyNumberFormat="1" applyFont="1" applyFill="1" applyBorder="1" applyAlignment="1">
      <alignment horizontal="right" vertical="center" wrapText="1"/>
    </xf>
    <xf numFmtId="176" fontId="19" fillId="4" borderId="63" xfId="5" applyNumberFormat="1" applyFont="1" applyFill="1" applyBorder="1" applyAlignment="1">
      <alignment horizontal="right" vertical="center" wrapText="1"/>
    </xf>
    <xf numFmtId="176" fontId="14" fillId="4" borderId="85" xfId="5" applyNumberFormat="1" applyFont="1" applyFill="1" applyBorder="1" applyAlignment="1">
      <alignment horizontal="right" vertical="center" wrapText="1"/>
    </xf>
    <xf numFmtId="177" fontId="14" fillId="4" borderId="95" xfId="5" applyNumberFormat="1" applyFont="1" applyFill="1" applyBorder="1" applyAlignment="1">
      <alignment horizontal="right" vertical="center" wrapText="1"/>
    </xf>
    <xf numFmtId="176" fontId="14" fillId="0" borderId="43" xfId="1" applyNumberFormat="1" applyFont="1" applyFill="1" applyBorder="1" applyAlignment="1">
      <alignment horizontal="right" vertical="center" wrapText="1"/>
    </xf>
    <xf numFmtId="177" fontId="14" fillId="0" borderId="79" xfId="5" applyNumberFormat="1" applyFont="1" applyFill="1" applyBorder="1" applyAlignment="1">
      <alignment horizontal="right" vertical="center" wrapText="1"/>
    </xf>
    <xf numFmtId="177" fontId="14" fillId="0" borderId="76" xfId="5" applyNumberFormat="1" applyFont="1" applyFill="1" applyBorder="1" applyAlignment="1">
      <alignment horizontal="right" vertical="center" wrapText="1"/>
    </xf>
    <xf numFmtId="41" fontId="14" fillId="0" borderId="9" xfId="4" applyNumberFormat="1" applyFont="1" applyFill="1" applyBorder="1" applyAlignment="1">
      <alignment horizontal="right" vertical="center" wrapText="1"/>
    </xf>
    <xf numFmtId="176" fontId="14" fillId="0" borderId="9" xfId="5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8" fillId="2" borderId="69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42" xfId="0" applyFont="1" applyFill="1" applyBorder="1" applyAlignment="1">
      <alignment vertical="top" wrapText="1"/>
    </xf>
    <xf numFmtId="0" fontId="8" fillId="2" borderId="79" xfId="0" applyFont="1" applyFill="1" applyBorder="1" applyAlignment="1">
      <alignment vertical="top" wrapText="1"/>
    </xf>
    <xf numFmtId="0" fontId="7" fillId="7" borderId="17" xfId="0" applyFont="1" applyFill="1" applyBorder="1" applyAlignment="1">
      <alignment vertical="top" wrapText="1"/>
    </xf>
    <xf numFmtId="0" fontId="8" fillId="7" borderId="71" xfId="0" applyFont="1" applyFill="1" applyBorder="1" applyAlignment="1">
      <alignment vertical="top" wrapText="1"/>
    </xf>
    <xf numFmtId="176" fontId="7" fillId="2" borderId="58" xfId="0" applyNumberFormat="1" applyFont="1" applyFill="1" applyBorder="1" applyAlignment="1">
      <alignment horizontal="right" vertical="center"/>
    </xf>
    <xf numFmtId="41" fontId="8" fillId="2" borderId="47" xfId="0" applyNumberFormat="1" applyFont="1" applyFill="1" applyBorder="1" applyAlignment="1">
      <alignment horizontal="right" vertical="center"/>
    </xf>
    <xf numFmtId="176" fontId="8" fillId="2" borderId="43" xfId="0" applyNumberFormat="1" applyFont="1" applyFill="1" applyBorder="1" applyAlignment="1">
      <alignment horizontal="right" vertical="center"/>
    </xf>
    <xf numFmtId="41" fontId="8" fillId="2" borderId="111" xfId="0" applyNumberFormat="1" applyFont="1" applyFill="1" applyBorder="1" applyAlignment="1">
      <alignment horizontal="right" vertical="center"/>
    </xf>
    <xf numFmtId="41" fontId="8" fillId="2" borderId="112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41" fontId="8" fillId="2" borderId="113" xfId="0" applyNumberFormat="1" applyFont="1" applyFill="1" applyBorder="1" applyAlignment="1">
      <alignment horizontal="right" vertical="center"/>
    </xf>
    <xf numFmtId="41" fontId="8" fillId="2" borderId="114" xfId="0" applyNumberFormat="1" applyFont="1" applyFill="1" applyBorder="1" applyAlignment="1">
      <alignment horizontal="right" vertical="center"/>
    </xf>
    <xf numFmtId="41" fontId="8" fillId="2" borderId="88" xfId="0" applyNumberFormat="1" applyFont="1" applyFill="1" applyBorder="1" applyAlignment="1">
      <alignment horizontal="right" vertical="center"/>
    </xf>
    <xf numFmtId="177" fontId="8" fillId="2" borderId="115" xfId="0" applyNumberFormat="1" applyFont="1" applyFill="1" applyBorder="1" applyAlignment="1">
      <alignment horizontal="right" vertical="center"/>
    </xf>
    <xf numFmtId="177" fontId="8" fillId="2" borderId="116" xfId="0" applyNumberFormat="1" applyFont="1" applyFill="1" applyBorder="1" applyAlignment="1">
      <alignment horizontal="right" vertical="center"/>
    </xf>
    <xf numFmtId="177" fontId="8" fillId="2" borderId="117" xfId="0" applyNumberFormat="1" applyFont="1" applyFill="1" applyBorder="1" applyAlignment="1">
      <alignment horizontal="right" vertical="center"/>
    </xf>
    <xf numFmtId="177" fontId="8" fillId="2" borderId="112" xfId="0" applyNumberFormat="1" applyFont="1" applyFill="1" applyBorder="1" applyAlignment="1">
      <alignment horizontal="right" vertical="center"/>
    </xf>
    <xf numFmtId="177" fontId="8" fillId="2" borderId="30" xfId="0" applyNumberFormat="1" applyFont="1" applyFill="1" applyBorder="1" applyAlignment="1">
      <alignment horizontal="right" vertical="center"/>
    </xf>
    <xf numFmtId="177" fontId="8" fillId="2" borderId="118" xfId="0" applyNumberFormat="1" applyFont="1" applyFill="1" applyBorder="1" applyAlignment="1">
      <alignment horizontal="right" vertical="center"/>
    </xf>
    <xf numFmtId="0" fontId="37" fillId="3" borderId="69" xfId="14" applyFont="1" applyFill="1" applyBorder="1" applyAlignment="1">
      <alignment vertical="center" wrapText="1"/>
    </xf>
    <xf numFmtId="0" fontId="24" fillId="4" borderId="3" xfId="4" applyNumberFormat="1" applyFont="1" applyFill="1" applyBorder="1" applyAlignment="1">
      <alignment horizontal="center" vertical="center" wrapText="1"/>
    </xf>
    <xf numFmtId="0" fontId="24" fillId="4" borderId="4" xfId="4" applyNumberFormat="1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left" vertical="top" wrapText="1"/>
    </xf>
    <xf numFmtId="0" fontId="8" fillId="2" borderId="71" xfId="0" applyFont="1" applyFill="1" applyBorder="1" applyAlignment="1">
      <alignment horizontal="left" vertical="top" wrapText="1"/>
    </xf>
    <xf numFmtId="176" fontId="14" fillId="0" borderId="69" xfId="4" applyNumberFormat="1" applyFont="1" applyFill="1" applyBorder="1" applyAlignment="1">
      <alignment horizontal="left" vertical="top" wrapText="1"/>
    </xf>
    <xf numFmtId="176" fontId="14" fillId="0" borderId="1" xfId="4" applyNumberFormat="1" applyFont="1" applyFill="1" applyBorder="1" applyAlignment="1">
      <alignment vertical="top" wrapText="1"/>
    </xf>
    <xf numFmtId="176" fontId="14" fillId="0" borderId="69" xfId="4" applyNumberFormat="1" applyFont="1" applyFill="1" applyBorder="1" applyAlignment="1">
      <alignment vertical="top" wrapText="1"/>
    </xf>
    <xf numFmtId="176" fontId="14" fillId="3" borderId="1" xfId="4" applyNumberFormat="1" applyFont="1" applyFill="1" applyBorder="1" applyAlignment="1">
      <alignment vertical="top" wrapText="1"/>
    </xf>
    <xf numFmtId="176" fontId="14" fillId="3" borderId="69" xfId="4" applyNumberFormat="1" applyFont="1" applyFill="1" applyBorder="1" applyAlignment="1">
      <alignment vertical="top" wrapText="1"/>
    </xf>
    <xf numFmtId="176" fontId="14" fillId="3" borderId="79" xfId="4" applyNumberFormat="1" applyFont="1" applyFill="1" applyBorder="1" applyAlignment="1">
      <alignment vertical="top" wrapText="1"/>
    </xf>
    <xf numFmtId="176" fontId="14" fillId="3" borderId="10" xfId="4" applyNumberFormat="1" applyFont="1" applyFill="1" applyBorder="1" applyAlignment="1">
      <alignment vertical="top" wrapText="1"/>
    </xf>
    <xf numFmtId="176" fontId="14" fillId="0" borderId="10" xfId="4" applyNumberFormat="1" applyFont="1" applyFill="1" applyBorder="1" applyAlignment="1">
      <alignment vertical="top" wrapText="1"/>
    </xf>
    <xf numFmtId="176" fontId="14" fillId="2" borderId="1" xfId="4" applyNumberFormat="1" applyFont="1" applyFill="1" applyBorder="1" applyAlignment="1">
      <alignment vertical="top" wrapText="1"/>
    </xf>
    <xf numFmtId="0" fontId="20" fillId="2" borderId="12" xfId="4" applyNumberFormat="1" applyFont="1" applyFill="1" applyBorder="1" applyAlignment="1">
      <alignment vertical="top" wrapText="1"/>
    </xf>
    <xf numFmtId="176" fontId="14" fillId="0" borderId="70" xfId="5" applyNumberFormat="1" applyFont="1" applyFill="1" applyBorder="1" applyAlignment="1">
      <alignment horizontal="right" vertical="center" wrapText="1"/>
    </xf>
    <xf numFmtId="176" fontId="14" fillId="0" borderId="77" xfId="5" applyNumberFormat="1" applyFont="1" applyFill="1" applyBorder="1" applyAlignment="1">
      <alignment horizontal="right" vertical="center" wrapText="1"/>
    </xf>
    <xf numFmtId="176" fontId="14" fillId="0" borderId="81" xfId="5" applyNumberFormat="1" applyFont="1" applyFill="1" applyBorder="1" applyAlignment="1">
      <alignment horizontal="right" vertical="center" wrapText="1"/>
    </xf>
    <xf numFmtId="176" fontId="14" fillId="0" borderId="25" xfId="5" applyNumberFormat="1" applyFont="1" applyFill="1" applyBorder="1" applyAlignment="1">
      <alignment horizontal="right" vertical="center" wrapText="1"/>
    </xf>
    <xf numFmtId="176" fontId="14" fillId="0" borderId="81" xfId="1" applyNumberFormat="1" applyFont="1" applyFill="1" applyBorder="1" applyAlignment="1">
      <alignment horizontal="right" vertical="center" wrapText="1"/>
    </xf>
    <xf numFmtId="176" fontId="14" fillId="0" borderId="70" xfId="1" applyNumberFormat="1" applyFont="1" applyFill="1" applyBorder="1" applyAlignment="1">
      <alignment horizontal="right" vertical="center" wrapText="1"/>
    </xf>
    <xf numFmtId="176" fontId="19" fillId="0" borderId="77" xfId="1" applyNumberFormat="1" applyFont="1" applyFill="1" applyBorder="1" applyAlignment="1">
      <alignment horizontal="right" vertical="center" wrapText="1"/>
    </xf>
    <xf numFmtId="176" fontId="19" fillId="0" borderId="81" xfId="1" applyNumberFormat="1" applyFont="1" applyFill="1" applyBorder="1" applyAlignment="1">
      <alignment horizontal="right" vertical="center" wrapText="1"/>
    </xf>
    <xf numFmtId="176" fontId="19" fillId="0" borderId="70" xfId="1" applyNumberFormat="1" applyFont="1" applyFill="1" applyBorder="1" applyAlignment="1">
      <alignment horizontal="right" vertical="center" wrapText="1"/>
    </xf>
    <xf numFmtId="176" fontId="14" fillId="0" borderId="79" xfId="4" applyNumberFormat="1" applyFont="1" applyFill="1" applyBorder="1" applyAlignment="1">
      <alignment vertical="top" wrapText="1"/>
    </xf>
    <xf numFmtId="176" fontId="14" fillId="0" borderId="79" xfId="4" applyNumberFormat="1" applyFont="1" applyFill="1" applyBorder="1" applyAlignment="1">
      <alignment horizontal="left" vertical="top" wrapText="1"/>
    </xf>
    <xf numFmtId="176" fontId="14" fillId="0" borderId="79" xfId="4" applyNumberFormat="1" applyFont="1" applyFill="1" applyBorder="1" applyAlignment="1">
      <alignment vertical="top"/>
    </xf>
    <xf numFmtId="176" fontId="14" fillId="3" borderId="5" xfId="4" applyNumberFormat="1" applyFont="1" applyFill="1" applyBorder="1" applyAlignment="1">
      <alignment vertical="top" wrapText="1"/>
    </xf>
    <xf numFmtId="176" fontId="19" fillId="0" borderId="56" xfId="4" applyNumberFormat="1" applyFont="1" applyFill="1" applyBorder="1" applyAlignment="1">
      <alignment vertical="top" wrapText="1"/>
    </xf>
    <xf numFmtId="176" fontId="14" fillId="2" borderId="34" xfId="4" applyNumberFormat="1" applyFont="1" applyFill="1" applyBorder="1" applyAlignment="1">
      <alignment vertical="top" wrapText="1"/>
    </xf>
    <xf numFmtId="176" fontId="19" fillId="2" borderId="56" xfId="4" applyNumberFormat="1" applyFont="1" applyFill="1" applyBorder="1" applyAlignment="1">
      <alignment vertical="top" wrapText="1"/>
    </xf>
    <xf numFmtId="176" fontId="14" fillId="0" borderId="34" xfId="4" applyNumberFormat="1" applyFont="1" applyFill="1" applyBorder="1" applyAlignment="1">
      <alignment vertical="top" wrapText="1"/>
    </xf>
    <xf numFmtId="176" fontId="14" fillId="3" borderId="76" xfId="4" applyNumberFormat="1" applyFont="1" applyFill="1" applyBorder="1" applyAlignment="1">
      <alignment vertical="top" wrapText="1"/>
    </xf>
    <xf numFmtId="176" fontId="14" fillId="2" borderId="79" xfId="4" applyNumberFormat="1" applyFont="1" applyFill="1" applyBorder="1" applyAlignment="1">
      <alignment vertical="top" wrapText="1"/>
    </xf>
    <xf numFmtId="177" fontId="14" fillId="3" borderId="8" xfId="5" applyNumberFormat="1" applyFont="1" applyFill="1" applyBorder="1" applyAlignment="1">
      <alignment horizontal="right" vertical="center" wrapText="1"/>
    </xf>
    <xf numFmtId="177" fontId="14" fillId="3" borderId="90" xfId="5" applyNumberFormat="1" applyFont="1" applyFill="1" applyBorder="1" applyAlignment="1">
      <alignment horizontal="right" vertical="center" wrapText="1"/>
    </xf>
    <xf numFmtId="176" fontId="14" fillId="2" borderId="1" xfId="4" applyNumberFormat="1" applyFont="1" applyFill="1" applyBorder="1" applyAlignment="1">
      <alignment horizontal="right" vertical="center" wrapText="1"/>
    </xf>
    <xf numFmtId="176" fontId="19" fillId="0" borderId="76" xfId="5" applyNumberFormat="1" applyFont="1" applyFill="1" applyBorder="1" applyAlignment="1">
      <alignment horizontal="right" vertical="center" wrapText="1"/>
    </xf>
    <xf numFmtId="0" fontId="25" fillId="2" borderId="79" xfId="4" applyNumberFormat="1" applyFont="1" applyFill="1" applyBorder="1" applyAlignment="1">
      <alignment vertical="top" wrapText="1"/>
    </xf>
    <xf numFmtId="0" fontId="25" fillId="2" borderId="69" xfId="4" applyNumberFormat="1" applyFont="1" applyFill="1" applyBorder="1" applyAlignment="1">
      <alignment vertical="top" wrapText="1"/>
    </xf>
    <xf numFmtId="0" fontId="25" fillId="2" borderId="1" xfId="4" applyNumberFormat="1" applyFont="1" applyFill="1" applyBorder="1" applyAlignment="1">
      <alignment vertical="top"/>
    </xf>
    <xf numFmtId="0" fontId="25" fillId="2" borderId="74" xfId="4" applyNumberFormat="1" applyFont="1" applyFill="1" applyBorder="1" applyAlignment="1">
      <alignment vertical="top" wrapText="1"/>
    </xf>
    <xf numFmtId="0" fontId="25" fillId="2" borderId="1" xfId="4" applyNumberFormat="1" applyFont="1" applyFill="1" applyBorder="1" applyAlignment="1">
      <alignment vertical="top" wrapText="1"/>
    </xf>
    <xf numFmtId="0" fontId="24" fillId="2" borderId="76" xfId="4" applyNumberFormat="1" applyFont="1" applyFill="1" applyBorder="1" applyAlignment="1">
      <alignment vertical="top" wrapText="1"/>
    </xf>
    <xf numFmtId="0" fontId="24" fillId="2" borderId="74" xfId="4" applyNumberFormat="1" applyFont="1" applyFill="1" applyBorder="1" applyAlignment="1">
      <alignment vertical="top" wrapText="1"/>
    </xf>
    <xf numFmtId="41" fontId="5" fillId="2" borderId="69" xfId="1" applyFont="1" applyFill="1" applyBorder="1" applyAlignment="1">
      <alignment horizontal="right" vertical="center"/>
    </xf>
    <xf numFmtId="41" fontId="5" fillId="2" borderId="8" xfId="1" applyFont="1" applyFill="1" applyBorder="1" applyAlignment="1">
      <alignment horizontal="right" vertical="center"/>
    </xf>
    <xf numFmtId="41" fontId="5" fillId="2" borderId="90" xfId="1" applyFont="1" applyFill="1" applyBorder="1" applyAlignment="1">
      <alignment horizontal="right" vertical="center"/>
    </xf>
    <xf numFmtId="0" fontId="8" fillId="2" borderId="71" xfId="0" applyFont="1" applyFill="1" applyBorder="1" applyAlignment="1">
      <alignment horizontal="left" vertical="top" wrapText="1"/>
    </xf>
    <xf numFmtId="0" fontId="6" fillId="0" borderId="85" xfId="0" applyFont="1" applyBorder="1" applyAlignment="1">
      <alignment horizontal="center" vertical="center" wrapText="1"/>
    </xf>
    <xf numFmtId="0" fontId="32" fillId="4" borderId="7" xfId="4" applyNumberFormat="1" applyFont="1" applyFill="1" applyBorder="1" applyAlignment="1">
      <alignment horizontal="center" vertical="center" wrapText="1"/>
    </xf>
    <xf numFmtId="41" fontId="6" fillId="4" borderId="119" xfId="0" applyNumberFormat="1" applyFont="1" applyFill="1" applyBorder="1" applyAlignment="1">
      <alignment vertical="center"/>
    </xf>
    <xf numFmtId="0" fontId="0" fillId="4" borderId="50" xfId="0" applyFill="1" applyBorder="1">
      <alignment vertical="center"/>
    </xf>
    <xf numFmtId="176" fontId="25" fillId="2" borderId="69" xfId="4" applyNumberFormat="1" applyFont="1" applyFill="1" applyBorder="1" applyAlignment="1">
      <alignment horizontal="right" vertical="center" wrapText="1"/>
    </xf>
    <xf numFmtId="176" fontId="24" fillId="2" borderId="69" xfId="4" applyNumberFormat="1" applyFont="1" applyFill="1" applyBorder="1" applyAlignment="1">
      <alignment horizontal="right" vertical="center" wrapText="1"/>
    </xf>
    <xf numFmtId="176" fontId="25" fillId="2" borderId="79" xfId="4" applyNumberFormat="1" applyFont="1" applyFill="1" applyBorder="1" applyAlignment="1">
      <alignment horizontal="right" vertical="center" wrapText="1"/>
    </xf>
    <xf numFmtId="0" fontId="32" fillId="2" borderId="15" xfId="4" applyNumberFormat="1" applyFont="1" applyFill="1" applyBorder="1" applyAlignment="1">
      <alignment vertical="center"/>
    </xf>
    <xf numFmtId="0" fontId="32" fillId="2" borderId="16" xfId="4" applyNumberFormat="1" applyFont="1" applyFill="1" applyBorder="1" applyAlignment="1"/>
    <xf numFmtId="176" fontId="8" fillId="2" borderId="32" xfId="0" applyNumberFormat="1" applyFont="1" applyFill="1" applyBorder="1" applyAlignment="1">
      <alignment horizontal="right" vertical="center"/>
    </xf>
    <xf numFmtId="176" fontId="8" fillId="2" borderId="28" xfId="0" applyNumberFormat="1" applyFont="1" applyFill="1" applyBorder="1" applyAlignment="1">
      <alignment horizontal="right" vertical="center"/>
    </xf>
    <xf numFmtId="176" fontId="7" fillId="2" borderId="89" xfId="0" applyNumberFormat="1" applyFont="1" applyFill="1" applyBorder="1" applyAlignment="1">
      <alignment horizontal="right" vertical="center"/>
    </xf>
    <xf numFmtId="176" fontId="8" fillId="2" borderId="8" xfId="0" applyNumberFormat="1" applyFont="1" applyFill="1" applyBorder="1" applyAlignment="1">
      <alignment horizontal="right" vertical="center"/>
    </xf>
    <xf numFmtId="41" fontId="8" fillId="2" borderId="90" xfId="0" applyNumberFormat="1" applyFont="1" applyFill="1" applyBorder="1" applyAlignment="1">
      <alignment horizontal="right" vertical="center"/>
    </xf>
    <xf numFmtId="41" fontId="8" fillId="2" borderId="40" xfId="0" applyNumberFormat="1" applyFont="1" applyFill="1" applyBorder="1" applyAlignment="1">
      <alignment horizontal="right" vertical="center"/>
    </xf>
    <xf numFmtId="176" fontId="8" fillId="2" borderId="40" xfId="0" applyNumberFormat="1" applyFont="1" applyFill="1" applyBorder="1" applyAlignment="1">
      <alignment horizontal="right" vertical="center"/>
    </xf>
    <xf numFmtId="176" fontId="8" fillId="2" borderId="21" xfId="0" applyNumberFormat="1" applyFont="1" applyFill="1" applyBorder="1" applyAlignment="1">
      <alignment horizontal="right" vertical="center"/>
    </xf>
    <xf numFmtId="41" fontId="8" fillId="2" borderId="120" xfId="0" applyNumberFormat="1" applyFont="1" applyFill="1" applyBorder="1" applyAlignment="1">
      <alignment horizontal="right" vertical="center"/>
    </xf>
    <xf numFmtId="176" fontId="8" fillId="2" borderId="72" xfId="0" applyNumberFormat="1" applyFont="1" applyFill="1" applyBorder="1" applyAlignment="1">
      <alignment horizontal="right" vertical="center"/>
    </xf>
    <xf numFmtId="41" fontId="8" fillId="2" borderId="28" xfId="0" applyNumberFormat="1" applyFont="1" applyFill="1" applyBorder="1" applyAlignment="1">
      <alignment horizontal="right" vertical="center"/>
    </xf>
    <xf numFmtId="0" fontId="7" fillId="2" borderId="69" xfId="0" applyFont="1" applyFill="1" applyBorder="1" applyAlignment="1">
      <alignment horizontal="left" vertical="top" wrapText="1"/>
    </xf>
    <xf numFmtId="177" fontId="8" fillId="2" borderId="69" xfId="0" applyNumberFormat="1" applyFont="1" applyFill="1" applyBorder="1" applyAlignment="1">
      <alignment horizontal="right" vertical="center"/>
    </xf>
    <xf numFmtId="0" fontId="8" fillId="2" borderId="43" xfId="0" applyFont="1" applyFill="1" applyBorder="1" applyAlignment="1">
      <alignment vertical="top" wrapText="1"/>
    </xf>
    <xf numFmtId="0" fontId="8" fillId="7" borderId="21" xfId="0" applyFont="1" applyFill="1" applyBorder="1" applyAlignment="1">
      <alignment vertical="top" wrapText="1"/>
    </xf>
    <xf numFmtId="176" fontId="8" fillId="2" borderId="79" xfId="0" applyNumberFormat="1" applyFont="1" applyFill="1" applyBorder="1" applyAlignment="1">
      <alignment horizontal="right" vertical="center"/>
    </xf>
    <xf numFmtId="177" fontId="8" fillId="2" borderId="79" xfId="0" applyNumberFormat="1" applyFont="1" applyFill="1" applyBorder="1" applyAlignment="1">
      <alignment horizontal="right" vertical="center"/>
    </xf>
    <xf numFmtId="177" fontId="8" fillId="2" borderId="45" xfId="0" applyNumberFormat="1" applyFont="1" applyFill="1" applyBorder="1" applyAlignment="1">
      <alignment horizontal="right" vertical="center"/>
    </xf>
    <xf numFmtId="176" fontId="7" fillId="2" borderId="79" xfId="0" applyNumberFormat="1" applyFont="1" applyFill="1" applyBorder="1" applyAlignment="1">
      <alignment horizontal="right" vertical="center"/>
    </xf>
    <xf numFmtId="0" fontId="8" fillId="2" borderId="79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vertical="center" wrapText="1"/>
    </xf>
    <xf numFmtId="0" fontId="7" fillId="2" borderId="69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horizontal="left" vertical="top"/>
    </xf>
    <xf numFmtId="0" fontId="8" fillId="2" borderId="69" xfId="0" applyFont="1" applyFill="1" applyBorder="1" applyAlignment="1">
      <alignment horizontal="left" vertical="top"/>
    </xf>
    <xf numFmtId="41" fontId="34" fillId="2" borderId="69" xfId="1" applyFont="1" applyFill="1" applyBorder="1" applyAlignment="1">
      <alignment horizontal="center" vertical="center" wrapText="1"/>
    </xf>
    <xf numFmtId="41" fontId="34" fillId="2" borderId="76" xfId="1" applyFont="1" applyFill="1" applyBorder="1" applyAlignment="1">
      <alignment horizontal="center" vertical="center" wrapText="1"/>
    </xf>
    <xf numFmtId="177" fontId="8" fillId="2" borderId="54" xfId="0" applyNumberFormat="1" applyFont="1" applyFill="1" applyBorder="1" applyAlignment="1">
      <alignment horizontal="right" vertical="center"/>
    </xf>
    <xf numFmtId="177" fontId="30" fillId="2" borderId="69" xfId="1" applyNumberFormat="1" applyFont="1" applyFill="1" applyBorder="1" applyAlignment="1">
      <alignment horizontal="center" vertical="center" wrapText="1"/>
    </xf>
    <xf numFmtId="177" fontId="30" fillId="2" borderId="76" xfId="1" applyNumberFormat="1" applyFont="1" applyFill="1" applyBorder="1" applyAlignment="1">
      <alignment horizontal="center" vertical="center" wrapText="1"/>
    </xf>
    <xf numFmtId="41" fontId="34" fillId="2" borderId="79" xfId="1" applyFont="1" applyFill="1" applyBorder="1" applyAlignment="1">
      <alignment horizontal="center" vertical="center" wrapText="1"/>
    </xf>
    <xf numFmtId="177" fontId="30" fillId="2" borderId="79" xfId="1" applyNumberFormat="1" applyFont="1" applyFill="1" applyBorder="1" applyAlignment="1">
      <alignment horizontal="center" vertical="center" wrapText="1"/>
    </xf>
    <xf numFmtId="177" fontId="8" fillId="2" borderId="57" xfId="0" applyNumberFormat="1" applyFont="1" applyFill="1" applyBorder="1" applyAlignment="1">
      <alignment horizontal="right" vertical="center"/>
    </xf>
    <xf numFmtId="176" fontId="7" fillId="2" borderId="49" xfId="0" applyNumberFormat="1" applyFont="1" applyFill="1" applyBorder="1" applyAlignment="1">
      <alignment horizontal="right" vertical="center"/>
    </xf>
    <xf numFmtId="176" fontId="8" fillId="2" borderId="81" xfId="0" applyNumberFormat="1" applyFont="1" applyFill="1" applyBorder="1" applyAlignment="1">
      <alignment horizontal="right" vertical="center"/>
    </xf>
    <xf numFmtId="41" fontId="8" fillId="2" borderId="9" xfId="0" applyNumberFormat="1" applyFont="1" applyFill="1" applyBorder="1" applyAlignment="1">
      <alignment horizontal="right" vertical="center"/>
    </xf>
    <xf numFmtId="0" fontId="7" fillId="2" borderId="34" xfId="0" applyFont="1" applyFill="1" applyBorder="1" applyAlignment="1">
      <alignment horizontal="left" vertical="top" wrapText="1"/>
    </xf>
    <xf numFmtId="41" fontId="30" fillId="2" borderId="79" xfId="1" applyFont="1" applyFill="1" applyBorder="1" applyAlignment="1">
      <alignment horizontal="center" vertical="center" wrapText="1"/>
    </xf>
    <xf numFmtId="41" fontId="30" fillId="2" borderId="76" xfId="1" applyFont="1" applyFill="1" applyBorder="1" applyAlignment="1">
      <alignment horizontal="center" vertical="center" wrapText="1"/>
    </xf>
    <xf numFmtId="176" fontId="25" fillId="2" borderId="8" xfId="4" applyNumberFormat="1" applyFont="1" applyFill="1" applyBorder="1" applyAlignment="1">
      <alignment horizontal="right" vertical="center" wrapText="1"/>
    </xf>
    <xf numFmtId="176" fontId="24" fillId="2" borderId="90" xfId="4" applyNumberFormat="1" applyFont="1" applyFill="1" applyBorder="1" applyAlignment="1">
      <alignment horizontal="right" vertical="center" wrapText="1"/>
    </xf>
    <xf numFmtId="176" fontId="17" fillId="11" borderId="32" xfId="0" applyNumberFormat="1" applyFont="1" applyFill="1" applyBorder="1" applyAlignment="1">
      <alignment vertical="center"/>
    </xf>
    <xf numFmtId="176" fontId="17" fillId="11" borderId="41" xfId="0" applyNumberFormat="1" applyFont="1" applyFill="1" applyBorder="1" applyAlignment="1">
      <alignment vertical="center"/>
    </xf>
    <xf numFmtId="176" fontId="17" fillId="11" borderId="69" xfId="0" applyNumberFormat="1" applyFont="1" applyFill="1" applyBorder="1" applyAlignment="1">
      <alignment vertical="center"/>
    </xf>
    <xf numFmtId="176" fontId="24" fillId="2" borderId="8" xfId="4" applyNumberFormat="1" applyFont="1" applyFill="1" applyBorder="1" applyAlignment="1">
      <alignment horizontal="right" vertical="center" wrapText="1"/>
    </xf>
    <xf numFmtId="178" fontId="17" fillId="11" borderId="41" xfId="0" applyNumberFormat="1" applyFont="1" applyFill="1" applyBorder="1" applyAlignment="1">
      <alignment vertical="center"/>
    </xf>
    <xf numFmtId="176" fontId="24" fillId="2" borderId="122" xfId="4" applyNumberFormat="1" applyFont="1" applyFill="1" applyBorder="1" applyAlignment="1">
      <alignment horizontal="right" vertical="center" wrapText="1"/>
    </xf>
    <xf numFmtId="178" fontId="17" fillId="11" borderId="69" xfId="0" applyNumberFormat="1" applyFont="1" applyFill="1" applyBorder="1" applyAlignment="1">
      <alignment vertical="center"/>
    </xf>
    <xf numFmtId="176" fontId="17" fillId="11" borderId="79" xfId="0" applyNumberFormat="1" applyFont="1" applyFill="1" applyBorder="1" applyAlignment="1">
      <alignment vertical="center"/>
    </xf>
    <xf numFmtId="176" fontId="25" fillId="2" borderId="79" xfId="5" applyNumberFormat="1" applyFont="1" applyFill="1" applyBorder="1" applyAlignment="1">
      <alignment horizontal="right" vertical="center" wrapText="1"/>
    </xf>
    <xf numFmtId="177" fontId="25" fillId="2" borderId="64" xfId="5" applyNumberFormat="1" applyFont="1" applyFill="1" applyBorder="1" applyAlignment="1">
      <alignment horizontal="right" vertical="center" wrapText="1"/>
    </xf>
    <xf numFmtId="176" fontId="25" fillId="2" borderId="69" xfId="5" applyNumberFormat="1" applyFont="1" applyFill="1" applyBorder="1" applyAlignment="1">
      <alignment horizontal="right" vertical="center" wrapText="1"/>
    </xf>
    <xf numFmtId="176" fontId="25" fillId="2" borderId="76" xfId="5" applyNumberFormat="1" applyFont="1" applyFill="1" applyBorder="1" applyAlignment="1">
      <alignment horizontal="right" vertical="center" wrapText="1"/>
    </xf>
    <xf numFmtId="176" fontId="24" fillId="2" borderId="77" xfId="5" applyNumberFormat="1" applyFont="1" applyFill="1" applyBorder="1" applyAlignment="1">
      <alignment horizontal="right" vertical="center" wrapText="1"/>
    </xf>
    <xf numFmtId="0" fontId="13" fillId="11" borderId="103" xfId="0" applyFont="1" applyFill="1" applyBorder="1" applyAlignment="1">
      <alignment vertical="center" wrapText="1"/>
    </xf>
    <xf numFmtId="176" fontId="17" fillId="11" borderId="87" xfId="0" applyNumberFormat="1" applyFont="1" applyFill="1" applyBorder="1" applyAlignment="1">
      <alignment vertical="center"/>
    </xf>
    <xf numFmtId="176" fontId="17" fillId="11" borderId="1" xfId="0" applyNumberFormat="1" applyFont="1" applyFill="1" applyBorder="1" applyAlignment="1">
      <alignment vertical="center"/>
    </xf>
    <xf numFmtId="177" fontId="25" fillId="2" borderId="89" xfId="5" applyNumberFormat="1" applyFont="1" applyFill="1" applyBorder="1" applyAlignment="1">
      <alignment horizontal="right" vertical="center" wrapText="1"/>
    </xf>
    <xf numFmtId="0" fontId="17" fillId="11" borderId="123" xfId="0" applyFont="1" applyFill="1" applyBorder="1" applyAlignment="1">
      <alignment vertical="center" wrapText="1"/>
    </xf>
    <xf numFmtId="0" fontId="25" fillId="2" borderId="71" xfId="4" applyNumberFormat="1" applyFont="1" applyFill="1" applyBorder="1" applyAlignment="1">
      <alignment vertical="top" wrapText="1"/>
    </xf>
    <xf numFmtId="41" fontId="25" fillId="2" borderId="81" xfId="5" applyNumberFormat="1" applyFont="1" applyFill="1" applyBorder="1" applyAlignment="1">
      <alignment horizontal="right" vertical="center" wrapText="1"/>
    </xf>
    <xf numFmtId="0" fontId="24" fillId="2" borderId="69" xfId="4" applyNumberFormat="1" applyFont="1" applyFill="1" applyBorder="1" applyAlignment="1">
      <alignment vertical="top" wrapText="1"/>
    </xf>
    <xf numFmtId="41" fontId="24" fillId="2" borderId="70" xfId="5" applyNumberFormat="1" applyFont="1" applyFill="1" applyBorder="1" applyAlignment="1">
      <alignment horizontal="right" vertical="center" wrapText="1"/>
    </xf>
    <xf numFmtId="176" fontId="8" fillId="11" borderId="87" xfId="0" applyNumberFormat="1" applyFont="1" applyFill="1" applyBorder="1" applyAlignment="1">
      <alignment vertical="center"/>
    </xf>
    <xf numFmtId="176" fontId="8" fillId="11" borderId="1" xfId="0" applyNumberFormat="1" applyFont="1" applyFill="1" applyBorder="1" applyAlignment="1">
      <alignment vertical="center"/>
    </xf>
    <xf numFmtId="179" fontId="17" fillId="11" borderId="124" xfId="0" applyNumberFormat="1" applyFont="1" applyFill="1" applyBorder="1" applyAlignment="1">
      <alignment vertical="center" wrapText="1"/>
    </xf>
    <xf numFmtId="41" fontId="8" fillId="2" borderId="45" xfId="4" applyNumberFormat="1" applyFont="1" applyFill="1" applyBorder="1" applyAlignment="1">
      <alignment horizontal="right" vertical="center" wrapText="1"/>
    </xf>
    <xf numFmtId="41" fontId="8" fillId="2" borderId="45" xfId="5" applyNumberFormat="1" applyFont="1" applyFill="1" applyBorder="1" applyAlignment="1">
      <alignment horizontal="right" vertical="center" wrapText="1"/>
    </xf>
    <xf numFmtId="176" fontId="8" fillId="2" borderId="45" xfId="5" applyNumberFormat="1" applyFont="1" applyFill="1" applyBorder="1" applyAlignment="1">
      <alignment horizontal="right" vertical="center" wrapText="1"/>
    </xf>
    <xf numFmtId="41" fontId="8" fillId="2" borderId="46" xfId="5" applyNumberFormat="1" applyFont="1" applyFill="1" applyBorder="1" applyAlignment="1">
      <alignment vertical="top" wrapText="1"/>
    </xf>
    <xf numFmtId="41" fontId="8" fillId="2" borderId="107" xfId="4" applyNumberFormat="1" applyFont="1" applyFill="1" applyBorder="1" applyAlignment="1">
      <alignment horizontal="right" vertical="center" wrapText="1"/>
    </xf>
    <xf numFmtId="41" fontId="8" fillId="2" borderId="107" xfId="5" applyNumberFormat="1" applyFont="1" applyFill="1" applyBorder="1" applyAlignment="1">
      <alignment horizontal="right" vertical="center" wrapText="1"/>
    </xf>
    <xf numFmtId="176" fontId="8" fillId="2" borderId="107" xfId="5" applyNumberFormat="1" applyFont="1" applyFill="1" applyBorder="1" applyAlignment="1">
      <alignment horizontal="right" vertical="center" wrapText="1"/>
    </xf>
    <xf numFmtId="41" fontId="8" fillId="2" borderId="109" xfId="5" applyNumberFormat="1" applyFont="1" applyFill="1" applyBorder="1" applyAlignment="1">
      <alignment vertical="top" wrapText="1"/>
    </xf>
    <xf numFmtId="41" fontId="25" fillId="2" borderId="45" xfId="4" applyNumberFormat="1" applyFont="1" applyFill="1" applyBorder="1" applyAlignment="1">
      <alignment horizontal="right" vertical="center" wrapText="1"/>
    </xf>
    <xf numFmtId="41" fontId="25" fillId="2" borderId="45" xfId="5" applyNumberFormat="1" applyFont="1" applyFill="1" applyBorder="1" applyAlignment="1">
      <alignment horizontal="right" vertical="center" wrapText="1"/>
    </xf>
    <xf numFmtId="41" fontId="25" fillId="2" borderId="46" xfId="5" applyNumberFormat="1" applyFont="1" applyFill="1" applyBorder="1" applyAlignment="1">
      <alignment vertical="center" wrapText="1"/>
    </xf>
    <xf numFmtId="176" fontId="8" fillId="2" borderId="69" xfId="5" applyNumberFormat="1" applyFont="1" applyFill="1" applyBorder="1" applyAlignment="1">
      <alignment horizontal="right" vertical="center" wrapText="1"/>
    </xf>
    <xf numFmtId="41" fontId="25" fillId="2" borderId="99" xfId="5" applyNumberFormat="1" applyFont="1" applyFill="1" applyBorder="1" applyAlignment="1">
      <alignment vertical="center" wrapText="1"/>
    </xf>
    <xf numFmtId="41" fontId="25" fillId="2" borderId="126" xfId="5" applyNumberFormat="1" applyFont="1" applyFill="1" applyBorder="1" applyAlignment="1">
      <alignment vertical="center" wrapText="1"/>
    </xf>
    <xf numFmtId="41" fontId="24" fillId="2" borderId="127" xfId="5" applyNumberFormat="1" applyFont="1" applyFill="1" applyBorder="1" applyAlignment="1">
      <alignment vertical="center" wrapText="1"/>
    </xf>
    <xf numFmtId="176" fontId="8" fillId="2" borderId="79" xfId="5" applyNumberFormat="1" applyFont="1" applyFill="1" applyBorder="1" applyAlignment="1">
      <alignment horizontal="right" vertical="center" wrapText="1"/>
    </xf>
    <xf numFmtId="177" fontId="8" fillId="2" borderId="69" xfId="5" applyNumberFormat="1" applyFont="1" applyFill="1" applyBorder="1" applyAlignment="1">
      <alignment horizontal="right" vertical="center" wrapText="1"/>
    </xf>
    <xf numFmtId="177" fontId="8" fillId="2" borderId="79" xfId="5" applyNumberFormat="1" applyFont="1" applyFill="1" applyBorder="1" applyAlignment="1">
      <alignment horizontal="right" vertical="center" wrapText="1"/>
    </xf>
    <xf numFmtId="41" fontId="25" fillId="2" borderId="1" xfId="4" applyNumberFormat="1" applyFont="1" applyFill="1" applyBorder="1" applyAlignment="1">
      <alignment horizontal="right" vertical="center" wrapText="1"/>
    </xf>
    <xf numFmtId="176" fontId="8" fillId="2" borderId="1" xfId="5" applyNumberFormat="1" applyFont="1" applyFill="1" applyBorder="1" applyAlignment="1">
      <alignment horizontal="right" vertical="center" wrapText="1"/>
    </xf>
    <xf numFmtId="41" fontId="24" fillId="2" borderId="46" xfId="5" applyNumberFormat="1" applyFont="1" applyFill="1" applyBorder="1" applyAlignment="1">
      <alignment vertical="center" wrapText="1"/>
    </xf>
    <xf numFmtId="177" fontId="8" fillId="2" borderId="1" xfId="5" applyNumberFormat="1" applyFont="1" applyFill="1" applyBorder="1" applyAlignment="1">
      <alignment horizontal="right" vertical="center" wrapText="1"/>
    </xf>
    <xf numFmtId="176" fontId="8" fillId="2" borderId="76" xfId="5" applyNumberFormat="1" applyFont="1" applyFill="1" applyBorder="1" applyAlignment="1">
      <alignment horizontal="right" vertical="center" wrapText="1"/>
    </xf>
    <xf numFmtId="177" fontId="8" fillId="2" borderId="76" xfId="5" applyNumberFormat="1" applyFont="1" applyFill="1" applyBorder="1" applyAlignment="1">
      <alignment horizontal="right" vertical="center" wrapText="1"/>
    </xf>
    <xf numFmtId="176" fontId="8" fillId="2" borderId="38" xfId="5" applyNumberFormat="1" applyFont="1" applyFill="1" applyBorder="1" applyAlignment="1">
      <alignment horizontal="right" vertical="center" wrapText="1"/>
    </xf>
    <xf numFmtId="177" fontId="8" fillId="2" borderId="107" xfId="5" applyNumberFormat="1" applyFont="1" applyFill="1" applyBorder="1" applyAlignment="1">
      <alignment horizontal="right" vertical="center" wrapText="1"/>
    </xf>
    <xf numFmtId="41" fontId="8" fillId="2" borderId="57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177" fontId="34" fillId="2" borderId="81" xfId="1" applyNumberFormat="1" applyFont="1" applyFill="1" applyBorder="1" applyAlignment="1">
      <alignment horizontal="center" vertical="center" wrapText="1"/>
    </xf>
    <xf numFmtId="177" fontId="34" fillId="2" borderId="70" xfId="1" applyNumberFormat="1" applyFont="1" applyFill="1" applyBorder="1" applyAlignment="1">
      <alignment horizontal="center" vertical="center" wrapText="1"/>
    </xf>
    <xf numFmtId="177" fontId="34" fillId="2" borderId="77" xfId="1" applyNumberFormat="1" applyFont="1" applyFill="1" applyBorder="1" applyAlignment="1">
      <alignment horizontal="center" vertical="center" wrapText="1"/>
    </xf>
    <xf numFmtId="177" fontId="34" fillId="2" borderId="62" xfId="1" applyNumberFormat="1" applyFont="1" applyFill="1" applyBorder="1" applyAlignment="1">
      <alignment horizontal="center" vertical="center" wrapText="1"/>
    </xf>
    <xf numFmtId="177" fontId="34" fillId="2" borderId="24" xfId="1" applyNumberFormat="1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left" wrapText="1"/>
    </xf>
    <xf numFmtId="176" fontId="7" fillId="2" borderId="77" xfId="0" applyNumberFormat="1" applyFont="1" applyFill="1" applyBorder="1" applyAlignment="1">
      <alignment horizontal="right" vertical="center"/>
    </xf>
    <xf numFmtId="41" fontId="8" fillId="2" borderId="121" xfId="0" applyNumberFormat="1" applyFont="1" applyFill="1" applyBorder="1" applyAlignment="1">
      <alignment horizontal="right" vertical="center"/>
    </xf>
    <xf numFmtId="41" fontId="8" fillId="2" borderId="54" xfId="0" applyNumberFormat="1" applyFont="1" applyFill="1" applyBorder="1" applyAlignment="1">
      <alignment horizontal="right" vertical="center"/>
    </xf>
    <xf numFmtId="41" fontId="7" fillId="4" borderId="91" xfId="0" applyNumberFormat="1" applyFont="1" applyFill="1" applyBorder="1" applyAlignment="1">
      <alignment horizontal="right" vertical="center"/>
    </xf>
    <xf numFmtId="176" fontId="24" fillId="9" borderId="56" xfId="4" applyNumberFormat="1" applyFont="1" applyFill="1" applyBorder="1" applyAlignment="1">
      <alignment vertical="center" wrapText="1"/>
    </xf>
    <xf numFmtId="176" fontId="24" fillId="9" borderId="9" xfId="5" applyNumberFormat="1" applyFont="1" applyFill="1" applyBorder="1" applyAlignment="1">
      <alignment horizontal="right" vertical="center" wrapText="1"/>
    </xf>
    <xf numFmtId="176" fontId="24" fillId="9" borderId="25" xfId="5" applyNumberFormat="1" applyFont="1" applyFill="1" applyBorder="1" applyAlignment="1">
      <alignment horizontal="right" vertical="center" wrapText="1"/>
    </xf>
    <xf numFmtId="177" fontId="25" fillId="2" borderId="79" xfId="5" applyNumberFormat="1" applyFont="1" applyFill="1" applyBorder="1" applyAlignment="1">
      <alignment horizontal="right" vertical="center" wrapText="1"/>
    </xf>
    <xf numFmtId="177" fontId="25" fillId="2" borderId="1" xfId="5" applyNumberFormat="1" applyFont="1" applyFill="1" applyBorder="1" applyAlignment="1">
      <alignment horizontal="right" vertical="center" wrapText="1"/>
    </xf>
    <xf numFmtId="0" fontId="8" fillId="2" borderId="1" xfId="4" applyNumberFormat="1" applyFont="1" applyFill="1" applyBorder="1" applyAlignment="1">
      <alignment horizontal="left" wrapText="1"/>
    </xf>
    <xf numFmtId="0" fontId="8" fillId="2" borderId="1" xfId="4" applyNumberFormat="1" applyFont="1" applyFill="1" applyBorder="1" applyAlignment="1">
      <alignment wrapText="1"/>
    </xf>
    <xf numFmtId="41" fontId="8" fillId="2" borderId="1" xfId="4" applyNumberFormat="1" applyFont="1" applyFill="1" applyBorder="1" applyAlignment="1">
      <alignment horizontal="right" vertical="center" wrapText="1"/>
    </xf>
    <xf numFmtId="0" fontId="25" fillId="2" borderId="1" xfId="4" applyNumberFormat="1" applyFont="1" applyFill="1" applyBorder="1" applyAlignment="1">
      <alignment horizontal="left" wrapText="1"/>
    </xf>
    <xf numFmtId="41" fontId="8" fillId="2" borderId="2" xfId="5" applyNumberFormat="1" applyFont="1" applyFill="1" applyBorder="1" applyAlignment="1">
      <alignment vertical="top" wrapText="1"/>
    </xf>
    <xf numFmtId="41" fontId="25" fillId="2" borderId="2" xfId="5" applyNumberFormat="1" applyFont="1" applyFill="1" applyBorder="1" applyAlignment="1">
      <alignment vertical="center" wrapText="1"/>
    </xf>
    <xf numFmtId="41" fontId="25" fillId="2" borderId="50" xfId="5" applyNumberFormat="1" applyFont="1" applyFill="1" applyBorder="1" applyAlignment="1">
      <alignment vertical="center" wrapText="1"/>
    </xf>
    <xf numFmtId="41" fontId="25" fillId="2" borderId="27" xfId="5" applyNumberFormat="1" applyFont="1" applyFill="1" applyBorder="1" applyAlignment="1">
      <alignment vertical="center" wrapText="1"/>
    </xf>
    <xf numFmtId="41" fontId="25" fillId="2" borderId="128" xfId="5" applyNumberFormat="1" applyFont="1" applyFill="1" applyBorder="1" applyAlignment="1">
      <alignment vertical="center" wrapText="1"/>
    </xf>
    <xf numFmtId="177" fontId="5" fillId="2" borderId="90" xfId="1" applyNumberFormat="1" applyFont="1" applyFill="1" applyBorder="1" applyAlignment="1">
      <alignment horizontal="right" vertical="center"/>
    </xf>
    <xf numFmtId="0" fontId="37" fillId="3" borderId="79" xfId="14" applyFont="1" applyFill="1" applyBorder="1" applyAlignment="1">
      <alignment vertical="center" wrapText="1"/>
    </xf>
    <xf numFmtId="177" fontId="5" fillId="2" borderId="64" xfId="1" applyNumberFormat="1" applyFont="1" applyFill="1" applyBorder="1" applyAlignment="1">
      <alignment horizontal="right" vertical="center"/>
    </xf>
    <xf numFmtId="0" fontId="0" fillId="0" borderId="81" xfId="0" applyBorder="1">
      <alignment vertical="center"/>
    </xf>
    <xf numFmtId="0" fontId="17" fillId="11" borderId="70" xfId="0" applyFont="1" applyFill="1" applyBorder="1" applyAlignment="1">
      <alignment horizontal="left" vertical="center" wrapText="1"/>
    </xf>
    <xf numFmtId="0" fontId="17" fillId="11" borderId="70" xfId="0" applyFont="1" applyFill="1" applyBorder="1" applyAlignment="1">
      <alignment vertical="center" wrapText="1"/>
    </xf>
    <xf numFmtId="0" fontId="13" fillId="11" borderId="70" xfId="0" applyFont="1" applyFill="1" applyBorder="1" applyAlignment="1">
      <alignment vertical="center" wrapText="1"/>
    </xf>
    <xf numFmtId="0" fontId="17" fillId="11" borderId="2" xfId="0" applyFont="1" applyFill="1" applyBorder="1" applyAlignment="1">
      <alignment vertical="center" wrapText="1"/>
    </xf>
    <xf numFmtId="0" fontId="24" fillId="4" borderId="75" xfId="4" applyNumberFormat="1" applyFont="1" applyFill="1" applyBorder="1" applyAlignment="1">
      <alignment horizontal="center" vertical="center" wrapText="1"/>
    </xf>
    <xf numFmtId="0" fontId="24" fillId="4" borderId="76" xfId="4" applyNumberFormat="1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4" fillId="2" borderId="0" xfId="0" applyFont="1" applyFill="1" applyBorder="1" applyAlignment="1">
      <alignment vertical="center" textRotation="255" shrinkToFit="1"/>
    </xf>
    <xf numFmtId="0" fontId="8" fillId="2" borderId="79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7" fillId="2" borderId="53" xfId="0" applyFont="1" applyFill="1" applyBorder="1" applyAlignment="1">
      <alignment horizontal="left" vertical="top"/>
    </xf>
    <xf numFmtId="0" fontId="8" fillId="2" borderId="71" xfId="0" applyFont="1" applyFill="1" applyBorder="1" applyAlignment="1">
      <alignment horizontal="left" vertical="top" wrapText="1"/>
    </xf>
    <xf numFmtId="0" fontId="25" fillId="2" borderId="69" xfId="4" applyNumberFormat="1" applyFont="1" applyFill="1" applyBorder="1" applyAlignment="1">
      <alignment horizontal="left" vertical="top" wrapText="1"/>
    </xf>
    <xf numFmtId="0" fontId="25" fillId="2" borderId="79" xfId="4" applyNumberFormat="1" applyFont="1" applyFill="1" applyBorder="1" applyAlignment="1">
      <alignment horizontal="left" vertical="top" wrapText="1"/>
    </xf>
    <xf numFmtId="0" fontId="7" fillId="2" borderId="86" xfId="0" applyFont="1" applyFill="1" applyBorder="1" applyAlignment="1">
      <alignment horizontal="left" vertical="top" wrapText="1"/>
    </xf>
    <xf numFmtId="0" fontId="8" fillId="2" borderId="43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/>
    </xf>
    <xf numFmtId="0" fontId="8" fillId="2" borderId="42" xfId="0" applyFont="1" applyFill="1" applyBorder="1" applyAlignment="1">
      <alignment horizontal="left" vertical="top" wrapText="1"/>
    </xf>
    <xf numFmtId="0" fontId="8" fillId="2" borderId="108" xfId="4" applyNumberFormat="1" applyFont="1" applyFill="1" applyBorder="1" applyAlignment="1">
      <alignment horizontal="left" vertical="top" wrapText="1"/>
    </xf>
    <xf numFmtId="0" fontId="8" fillId="2" borderId="1" xfId="4" applyNumberFormat="1" applyFont="1" applyFill="1" applyBorder="1" applyAlignment="1">
      <alignment horizontal="left" vertical="top" wrapText="1"/>
    </xf>
    <xf numFmtId="0" fontId="25" fillId="2" borderId="125" xfId="4" applyNumberFormat="1" applyFont="1" applyFill="1" applyBorder="1" applyAlignment="1">
      <alignment vertical="top" wrapText="1"/>
    </xf>
    <xf numFmtId="41" fontId="8" fillId="2" borderId="107" xfId="4" applyNumberFormat="1" applyFont="1" applyFill="1" applyBorder="1" applyAlignment="1">
      <alignment horizontal="right" vertical="top" wrapText="1"/>
    </xf>
    <xf numFmtId="41" fontId="8" fillId="2" borderId="107" xfId="5" applyNumberFormat="1" applyFont="1" applyFill="1" applyBorder="1" applyAlignment="1">
      <alignment horizontal="right" vertical="top" wrapText="1"/>
    </xf>
    <xf numFmtId="177" fontId="8" fillId="2" borderId="107" xfId="5" applyNumberFormat="1" applyFont="1" applyFill="1" applyBorder="1" applyAlignment="1">
      <alignment horizontal="right" vertical="top" wrapText="1"/>
    </xf>
    <xf numFmtId="41" fontId="25" fillId="2" borderId="46" xfId="5" applyNumberFormat="1" applyFont="1" applyFill="1" applyBorder="1" applyAlignment="1">
      <alignment vertical="top" wrapText="1"/>
    </xf>
    <xf numFmtId="41" fontId="25" fillId="2" borderId="1" xfId="4" applyNumberFormat="1" applyFont="1" applyFill="1" applyBorder="1" applyAlignment="1">
      <alignment horizontal="right" vertical="top" wrapText="1"/>
    </xf>
    <xf numFmtId="41" fontId="25" fillId="2" borderId="1" xfId="5" applyNumberFormat="1" applyFont="1" applyFill="1" applyBorder="1" applyAlignment="1">
      <alignment horizontal="right" vertical="top" wrapText="1"/>
    </xf>
    <xf numFmtId="176" fontId="8" fillId="2" borderId="1" xfId="5" applyNumberFormat="1" applyFont="1" applyFill="1" applyBorder="1" applyAlignment="1">
      <alignment horizontal="right" vertical="top" wrapText="1"/>
    </xf>
    <xf numFmtId="177" fontId="8" fillId="2" borderId="79" xfId="5" applyNumberFormat="1" applyFont="1" applyFill="1" applyBorder="1" applyAlignment="1">
      <alignment horizontal="right" vertical="top" wrapText="1"/>
    </xf>
    <xf numFmtId="41" fontId="25" fillId="2" borderId="99" xfId="5" applyNumberFormat="1" applyFont="1" applyFill="1" applyBorder="1" applyAlignment="1">
      <alignment vertical="top" wrapText="1"/>
    </xf>
    <xf numFmtId="41" fontId="25" fillId="2" borderId="69" xfId="4" applyNumberFormat="1" applyFont="1" applyFill="1" applyBorder="1" applyAlignment="1">
      <alignment horizontal="right" vertical="top" wrapText="1"/>
    </xf>
    <xf numFmtId="41" fontId="25" fillId="2" borderId="69" xfId="5" applyNumberFormat="1" applyFont="1" applyFill="1" applyBorder="1" applyAlignment="1">
      <alignment horizontal="right" vertical="top" wrapText="1"/>
    </xf>
    <xf numFmtId="176" fontId="8" fillId="2" borderId="69" xfId="5" applyNumberFormat="1" applyFont="1" applyFill="1" applyBorder="1" applyAlignment="1">
      <alignment horizontal="right" vertical="top" wrapText="1"/>
    </xf>
    <xf numFmtId="41" fontId="25" fillId="2" borderId="126" xfId="5" applyNumberFormat="1" applyFont="1" applyFill="1" applyBorder="1" applyAlignment="1">
      <alignment vertical="top" wrapText="1"/>
    </xf>
    <xf numFmtId="41" fontId="24" fillId="2" borderId="127" xfId="5" applyNumberFormat="1" applyFont="1" applyFill="1" applyBorder="1" applyAlignment="1">
      <alignment vertical="top" wrapText="1"/>
    </xf>
    <xf numFmtId="41" fontId="25" fillId="2" borderId="79" xfId="5" applyNumberFormat="1" applyFont="1" applyFill="1" applyBorder="1" applyAlignment="1">
      <alignment horizontal="right" vertical="top" wrapText="1"/>
    </xf>
    <xf numFmtId="41" fontId="25" fillId="2" borderId="81" xfId="5" applyNumberFormat="1" applyFont="1" applyFill="1" applyBorder="1" applyAlignment="1">
      <alignment vertical="top" wrapText="1"/>
    </xf>
    <xf numFmtId="41" fontId="25" fillId="2" borderId="70" xfId="5" applyNumberFormat="1" applyFont="1" applyFill="1" applyBorder="1" applyAlignment="1">
      <alignment vertical="top" wrapText="1"/>
    </xf>
    <xf numFmtId="41" fontId="38" fillId="2" borderId="36" xfId="5" applyNumberFormat="1" applyFont="1" applyFill="1" applyBorder="1" applyAlignment="1">
      <alignment vertical="top" wrapText="1"/>
    </xf>
    <xf numFmtId="41" fontId="24" fillId="9" borderId="93" xfId="5" applyNumberFormat="1" applyFont="1" applyFill="1" applyBorder="1" applyAlignment="1">
      <alignment horizontal="right" vertical="top" wrapText="1"/>
    </xf>
    <xf numFmtId="176" fontId="25" fillId="2" borderId="69" xfId="4" applyNumberFormat="1" applyFont="1" applyFill="1" applyBorder="1" applyAlignment="1">
      <alignment horizontal="right" vertical="top" wrapText="1"/>
    </xf>
    <xf numFmtId="176" fontId="25" fillId="2" borderId="69" xfId="5" applyNumberFormat="1" applyFont="1" applyFill="1" applyBorder="1" applyAlignment="1">
      <alignment horizontal="right" vertical="top" wrapText="1"/>
    </xf>
    <xf numFmtId="177" fontId="25" fillId="2" borderId="8" xfId="5" applyNumberFormat="1" applyFont="1" applyFill="1" applyBorder="1" applyAlignment="1">
      <alignment horizontal="right" vertical="top" wrapText="1"/>
    </xf>
    <xf numFmtId="0" fontId="17" fillId="11" borderId="101" xfId="0" applyFont="1" applyFill="1" applyBorder="1" applyAlignment="1">
      <alignment horizontal="left" vertical="top" wrapText="1"/>
    </xf>
    <xf numFmtId="176" fontId="25" fillId="2" borderId="8" xfId="4" applyNumberFormat="1" applyFont="1" applyFill="1" applyBorder="1" applyAlignment="1">
      <alignment horizontal="right" vertical="top" wrapText="1"/>
    </xf>
    <xf numFmtId="0" fontId="17" fillId="11" borderId="101" xfId="0" applyFont="1" applyFill="1" applyBorder="1" applyAlignment="1">
      <alignment vertical="top" wrapText="1"/>
    </xf>
    <xf numFmtId="0" fontId="13" fillId="11" borderId="101" xfId="0" applyFont="1" applyFill="1" applyBorder="1" applyAlignment="1">
      <alignment vertical="top" wrapText="1"/>
    </xf>
    <xf numFmtId="176" fontId="24" fillId="2" borderId="90" xfId="4" applyNumberFormat="1" applyFont="1" applyFill="1" applyBorder="1" applyAlignment="1">
      <alignment horizontal="right" vertical="top" wrapText="1"/>
    </xf>
    <xf numFmtId="176" fontId="24" fillId="2" borderId="77" xfId="5" applyNumberFormat="1" applyFont="1" applyFill="1" applyBorder="1" applyAlignment="1">
      <alignment horizontal="right" vertical="top" wrapText="1"/>
    </xf>
    <xf numFmtId="176" fontId="17" fillId="11" borderId="87" xfId="0" applyNumberFormat="1" applyFont="1" applyFill="1" applyBorder="1" applyAlignment="1">
      <alignment vertical="top"/>
    </xf>
    <xf numFmtId="176" fontId="25" fillId="2" borderId="1" xfId="5" applyNumberFormat="1" applyFont="1" applyFill="1" applyBorder="1" applyAlignment="1">
      <alignment horizontal="right" vertical="top" wrapText="1"/>
    </xf>
    <xf numFmtId="0" fontId="17" fillId="11" borderId="123" xfId="0" applyFont="1" applyFill="1" applyBorder="1" applyAlignment="1">
      <alignment vertical="top" wrapText="1"/>
    </xf>
    <xf numFmtId="176" fontId="17" fillId="11" borderId="41" xfId="0" applyNumberFormat="1" applyFont="1" applyFill="1" applyBorder="1" applyAlignment="1">
      <alignment vertical="top"/>
    </xf>
    <xf numFmtId="176" fontId="17" fillId="11" borderId="69" xfId="0" applyNumberFormat="1" applyFont="1" applyFill="1" applyBorder="1" applyAlignment="1">
      <alignment vertical="top"/>
    </xf>
    <xf numFmtId="41" fontId="24" fillId="2" borderId="77" xfId="5" applyNumberFormat="1" applyFont="1" applyFill="1" applyBorder="1" applyAlignment="1">
      <alignment horizontal="right" vertical="top" wrapText="1"/>
    </xf>
    <xf numFmtId="176" fontId="17" fillId="11" borderId="32" xfId="0" applyNumberFormat="1" applyFont="1" applyFill="1" applyBorder="1" applyAlignment="1">
      <alignment vertical="top"/>
    </xf>
    <xf numFmtId="176" fontId="17" fillId="11" borderId="79" xfId="0" applyNumberFormat="1" applyFont="1" applyFill="1" applyBorder="1" applyAlignment="1">
      <alignment vertical="top"/>
    </xf>
    <xf numFmtId="176" fontId="25" fillId="2" borderId="79" xfId="5" applyNumberFormat="1" applyFont="1" applyFill="1" applyBorder="1" applyAlignment="1">
      <alignment horizontal="right" vertical="top" wrapText="1"/>
    </xf>
    <xf numFmtId="177" fontId="25" fillId="2" borderId="64" xfId="5" applyNumberFormat="1" applyFont="1" applyFill="1" applyBorder="1" applyAlignment="1">
      <alignment horizontal="right" vertical="top" wrapText="1"/>
    </xf>
    <xf numFmtId="0" fontId="13" fillId="11" borderId="103" xfId="0" applyFont="1" applyFill="1" applyBorder="1" applyAlignment="1">
      <alignment vertical="top" wrapText="1"/>
    </xf>
    <xf numFmtId="0" fontId="13" fillId="11" borderId="102" xfId="0" applyFont="1" applyFill="1" applyBorder="1" applyAlignment="1">
      <alignment vertical="top" wrapText="1"/>
    </xf>
    <xf numFmtId="176" fontId="24" fillId="2" borderId="8" xfId="4" applyNumberFormat="1" applyFont="1" applyFill="1" applyBorder="1" applyAlignment="1">
      <alignment horizontal="right" vertical="top" wrapText="1"/>
    </xf>
    <xf numFmtId="41" fontId="24" fillId="2" borderId="70" xfId="5" applyNumberFormat="1" applyFont="1" applyFill="1" applyBorder="1" applyAlignment="1">
      <alignment horizontal="right" vertical="top" wrapText="1"/>
    </xf>
    <xf numFmtId="0" fontId="8" fillId="2" borderId="79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7" fillId="2" borderId="53" xfId="0" applyFont="1" applyFill="1" applyBorder="1" applyAlignment="1">
      <alignment horizontal="left" vertical="top"/>
    </xf>
    <xf numFmtId="0" fontId="8" fillId="2" borderId="71" xfId="0" applyFont="1" applyFill="1" applyBorder="1" applyAlignment="1">
      <alignment horizontal="left" vertical="top" wrapText="1"/>
    </xf>
    <xf numFmtId="176" fontId="14" fillId="3" borderId="69" xfId="4" applyNumberFormat="1" applyFont="1" applyFill="1" applyBorder="1" applyAlignment="1">
      <alignment horizontal="left" vertical="top" wrapText="1"/>
    </xf>
    <xf numFmtId="176" fontId="14" fillId="3" borderId="1" xfId="4" applyNumberFormat="1" applyFont="1" applyFill="1" applyBorder="1" applyAlignment="1">
      <alignment horizontal="left" vertical="top" wrapText="1"/>
    </xf>
    <xf numFmtId="176" fontId="14" fillId="3" borderId="76" xfId="4" applyNumberFormat="1" applyFont="1" applyFill="1" applyBorder="1" applyAlignment="1">
      <alignment horizontal="left" vertical="top" wrapText="1"/>
    </xf>
    <xf numFmtId="176" fontId="14" fillId="3" borderId="79" xfId="4" applyNumberFormat="1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/>
    </xf>
    <xf numFmtId="176" fontId="14" fillId="0" borderId="69" xfId="4" applyNumberFormat="1" applyFont="1" applyFill="1" applyBorder="1" applyAlignment="1">
      <alignment horizontal="left" vertical="top" wrapText="1"/>
    </xf>
    <xf numFmtId="0" fontId="8" fillId="2" borderId="71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7" fillId="2" borderId="17" xfId="0" applyFont="1" applyFill="1" applyBorder="1" applyAlignment="1">
      <alignment vertical="top"/>
    </xf>
    <xf numFmtId="0" fontId="7" fillId="2" borderId="53" xfId="0" applyFont="1" applyFill="1" applyBorder="1" applyAlignment="1">
      <alignment vertical="top"/>
    </xf>
    <xf numFmtId="0" fontId="6" fillId="0" borderId="20" xfId="0" applyFont="1" applyBorder="1" applyAlignment="1">
      <alignment horizontal="left" vertical="top"/>
    </xf>
    <xf numFmtId="176" fontId="19" fillId="4" borderId="76" xfId="4" applyNumberFormat="1" applyFont="1" applyFill="1" applyBorder="1" applyAlignment="1">
      <alignment horizontal="left" vertical="top" wrapText="1"/>
    </xf>
    <xf numFmtId="176" fontId="14" fillId="3" borderId="5" xfId="4" applyNumberFormat="1" applyFont="1" applyFill="1" applyBorder="1" applyAlignment="1">
      <alignment horizontal="left" vertical="top" wrapText="1"/>
    </xf>
    <xf numFmtId="176" fontId="14" fillId="3" borderId="10" xfId="4" applyNumberFormat="1" applyFont="1" applyFill="1" applyBorder="1" applyAlignment="1">
      <alignment horizontal="left" vertical="top" wrapText="1"/>
    </xf>
    <xf numFmtId="176" fontId="14" fillId="0" borderId="10" xfId="4" applyNumberFormat="1" applyFont="1" applyFill="1" applyBorder="1" applyAlignment="1">
      <alignment horizontal="left" vertical="top" wrapText="1"/>
    </xf>
    <xf numFmtId="176" fontId="19" fillId="0" borderId="56" xfId="4" applyNumberFormat="1" applyFont="1" applyFill="1" applyBorder="1" applyAlignment="1">
      <alignment horizontal="left" vertical="top" wrapText="1"/>
    </xf>
    <xf numFmtId="176" fontId="14" fillId="2" borderId="34" xfId="4" applyNumberFormat="1" applyFont="1" applyFill="1" applyBorder="1" applyAlignment="1">
      <alignment horizontal="left" vertical="top" wrapText="1"/>
    </xf>
    <xf numFmtId="176" fontId="19" fillId="2" borderId="56" xfId="4" applyNumberFormat="1" applyFont="1" applyFill="1" applyBorder="1" applyAlignment="1">
      <alignment horizontal="left" vertical="top" wrapText="1"/>
    </xf>
    <xf numFmtId="176" fontId="14" fillId="0" borderId="1" xfId="4" applyNumberFormat="1" applyFont="1" applyFill="1" applyBorder="1" applyAlignment="1">
      <alignment horizontal="left" vertical="top" wrapText="1"/>
    </xf>
    <xf numFmtId="176" fontId="14" fillId="0" borderId="34" xfId="4" applyNumberFormat="1" applyFont="1" applyFill="1" applyBorder="1" applyAlignment="1">
      <alignment horizontal="left" vertical="top" wrapText="1"/>
    </xf>
    <xf numFmtId="176" fontId="14" fillId="2" borderId="79" xfId="4" applyNumberFormat="1" applyFont="1" applyFill="1" applyBorder="1" applyAlignment="1">
      <alignment horizontal="left" vertical="top" wrapText="1"/>
    </xf>
    <xf numFmtId="176" fontId="14" fillId="2" borderId="1" xfId="4" applyNumberFormat="1" applyFont="1" applyFill="1" applyBorder="1" applyAlignment="1">
      <alignment horizontal="left" vertical="top" wrapText="1"/>
    </xf>
    <xf numFmtId="0" fontId="20" fillId="2" borderId="12" xfId="4" applyNumberFormat="1" applyFont="1" applyFill="1" applyBorder="1" applyAlignment="1">
      <alignment horizontal="left" vertical="top" wrapText="1"/>
    </xf>
    <xf numFmtId="0" fontId="37" fillId="0" borderId="100" xfId="0" applyFont="1" applyBorder="1" applyAlignment="1">
      <alignment horizontal="left" vertical="top" wrapText="1"/>
    </xf>
    <xf numFmtId="0" fontId="31" fillId="2" borderId="15" xfId="4" applyNumberFormat="1" applyFont="1" applyFill="1" applyBorder="1" applyAlignment="1">
      <alignment vertical="center"/>
    </xf>
    <xf numFmtId="0" fontId="6" fillId="12" borderId="7" xfId="0" applyFont="1" applyFill="1" applyBorder="1" applyAlignment="1">
      <alignment horizontal="center" vertical="center"/>
    </xf>
    <xf numFmtId="0" fontId="18" fillId="12" borderId="77" xfId="0" applyFont="1" applyFill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18" fillId="10" borderId="77" xfId="0" applyFont="1" applyFill="1" applyBorder="1">
      <alignment vertical="center"/>
    </xf>
    <xf numFmtId="0" fontId="6" fillId="0" borderId="9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8" fillId="0" borderId="85" xfId="0" applyFont="1" applyBorder="1">
      <alignment vertical="center"/>
    </xf>
    <xf numFmtId="0" fontId="28" fillId="0" borderId="63" xfId="0" applyFont="1" applyBorder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18" fillId="2" borderId="85" xfId="0" applyFont="1" applyFill="1" applyBorder="1">
      <alignment vertical="center"/>
    </xf>
    <xf numFmtId="0" fontId="18" fillId="2" borderId="63" xfId="0" applyFont="1" applyFill="1" applyBorder="1">
      <alignment vertical="center"/>
    </xf>
    <xf numFmtId="0" fontId="6" fillId="2" borderId="22" xfId="0" applyFont="1" applyFill="1" applyBorder="1" applyAlignment="1">
      <alignment horizontal="center" vertical="center"/>
    </xf>
    <xf numFmtId="0" fontId="18" fillId="5" borderId="25" xfId="0" applyFont="1" applyFill="1" applyBorder="1">
      <alignment vertical="center"/>
    </xf>
    <xf numFmtId="0" fontId="18" fillId="6" borderId="63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left" vertical="top" wrapText="1"/>
    </xf>
    <xf numFmtId="0" fontId="44" fillId="3" borderId="68" xfId="14" applyFont="1" applyFill="1" applyBorder="1" applyAlignment="1">
      <alignment vertical="top" wrapText="1"/>
    </xf>
    <xf numFmtId="0" fontId="37" fillId="3" borderId="69" xfId="14" applyFont="1" applyFill="1" applyBorder="1" applyAlignment="1">
      <alignment vertical="top" wrapText="1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176" fontId="14" fillId="0" borderId="74" xfId="4" applyNumberFormat="1" applyFont="1" applyFill="1" applyBorder="1" applyAlignment="1">
      <alignment horizontal="left" vertical="top" wrapText="1"/>
    </xf>
    <xf numFmtId="0" fontId="8" fillId="2" borderId="108" xfId="4" applyNumberFormat="1" applyFont="1" applyFill="1" applyBorder="1" applyAlignment="1">
      <alignment horizontal="left" vertical="center" wrapText="1"/>
    </xf>
    <xf numFmtId="0" fontId="8" fillId="2" borderId="1" xfId="4" applyNumberFormat="1" applyFont="1" applyFill="1" applyBorder="1" applyAlignment="1">
      <alignment horizontal="left" vertical="center" wrapText="1"/>
    </xf>
    <xf numFmtId="41" fontId="8" fillId="2" borderId="109" xfId="5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5" fillId="2" borderId="125" xfId="4" applyNumberFormat="1" applyFont="1" applyFill="1" applyBorder="1" applyAlignment="1">
      <alignment vertical="center" wrapText="1"/>
    </xf>
    <xf numFmtId="0" fontId="25" fillId="2" borderId="1" xfId="4" applyNumberFormat="1" applyFont="1" applyFill="1" applyBorder="1" applyAlignment="1">
      <alignment vertical="center" wrapText="1"/>
    </xf>
    <xf numFmtId="0" fontId="25" fillId="2" borderId="69" xfId="4" applyNumberFormat="1" applyFont="1" applyFill="1" applyBorder="1" applyAlignment="1">
      <alignment vertical="center" wrapText="1"/>
    </xf>
    <xf numFmtId="41" fontId="7" fillId="2" borderId="45" xfId="4" applyNumberFormat="1" applyFont="1" applyFill="1" applyBorder="1" applyAlignment="1">
      <alignment horizontal="right" vertical="center" wrapText="1"/>
    </xf>
    <xf numFmtId="41" fontId="7" fillId="2" borderId="45" xfId="5" applyNumberFormat="1" applyFont="1" applyFill="1" applyBorder="1" applyAlignment="1">
      <alignment horizontal="right" vertical="center" wrapText="1"/>
    </xf>
    <xf numFmtId="176" fontId="7" fillId="2" borderId="38" xfId="5" applyNumberFormat="1" applyFont="1" applyFill="1" applyBorder="1" applyAlignment="1">
      <alignment horizontal="right" vertical="center" wrapText="1"/>
    </xf>
    <xf numFmtId="177" fontId="7" fillId="2" borderId="38" xfId="5" applyNumberFormat="1" applyFont="1" applyFill="1" applyBorder="1" applyAlignment="1">
      <alignment horizontal="right" vertical="center" wrapText="1"/>
    </xf>
    <xf numFmtId="41" fontId="24" fillId="2" borderId="45" xfId="4" applyNumberFormat="1" applyFont="1" applyFill="1" applyBorder="1" applyAlignment="1">
      <alignment horizontal="right" vertical="top" wrapText="1"/>
    </xf>
    <xf numFmtId="41" fontId="24" fillId="2" borderId="45" xfId="5" applyNumberFormat="1" applyFont="1" applyFill="1" applyBorder="1" applyAlignment="1">
      <alignment horizontal="right" vertical="top" wrapText="1"/>
    </xf>
    <xf numFmtId="177" fontId="7" fillId="2" borderId="45" xfId="5" applyNumberFormat="1" applyFont="1" applyFill="1" applyBorder="1" applyAlignment="1">
      <alignment horizontal="right" vertical="top" wrapText="1"/>
    </xf>
    <xf numFmtId="41" fontId="24" fillId="2" borderId="76" xfId="4" applyNumberFormat="1" applyFont="1" applyFill="1" applyBorder="1" applyAlignment="1">
      <alignment horizontal="right" vertical="top" wrapText="1"/>
    </xf>
    <xf numFmtId="176" fontId="7" fillId="2" borderId="76" xfId="5" applyNumberFormat="1" applyFont="1" applyFill="1" applyBorder="1" applyAlignment="1">
      <alignment horizontal="right" vertical="top" wrapText="1"/>
    </xf>
    <xf numFmtId="0" fontId="8" fillId="2" borderId="79" xfId="5" applyNumberFormat="1" applyFont="1" applyFill="1" applyBorder="1" applyAlignment="1">
      <alignment horizontal="right" vertical="top" wrapText="1"/>
    </xf>
    <xf numFmtId="0" fontId="8" fillId="2" borderId="76" xfId="5" applyNumberFormat="1" applyFont="1" applyFill="1" applyBorder="1" applyAlignment="1">
      <alignment horizontal="right" vertical="top" wrapText="1"/>
    </xf>
    <xf numFmtId="41" fontId="24" fillId="2" borderId="30" xfId="4" applyNumberFormat="1" applyFont="1" applyFill="1" applyBorder="1" applyAlignment="1">
      <alignment horizontal="right" vertical="center" wrapText="1"/>
    </xf>
    <xf numFmtId="176" fontId="7" fillId="2" borderId="45" xfId="5" applyNumberFormat="1" applyFont="1" applyFill="1" applyBorder="1" applyAlignment="1">
      <alignment horizontal="right" vertical="center" wrapText="1"/>
    </xf>
    <xf numFmtId="177" fontId="7" fillId="2" borderId="79" xfId="5" applyNumberFormat="1" applyFont="1" applyFill="1" applyBorder="1" applyAlignment="1">
      <alignment horizontal="right" vertical="center" wrapText="1"/>
    </xf>
    <xf numFmtId="41" fontId="8" fillId="2" borderId="79" xfId="5" applyNumberFormat="1" applyFont="1" applyFill="1" applyBorder="1" applyAlignment="1">
      <alignment horizontal="right" vertical="center" wrapText="1"/>
    </xf>
    <xf numFmtId="41" fontId="7" fillId="2" borderId="45" xfId="5" applyNumberFormat="1" applyFont="1" applyFill="1" applyBorder="1" applyAlignment="1">
      <alignment horizontal="right" vertical="top" wrapText="1"/>
    </xf>
    <xf numFmtId="41" fontId="24" fillId="9" borderId="91" xfId="4" applyNumberFormat="1" applyFont="1" applyFill="1" applyBorder="1" applyAlignment="1">
      <alignment horizontal="right" vertical="top" wrapText="1"/>
    </xf>
    <xf numFmtId="177" fontId="7" fillId="9" borderId="92" xfId="5" applyNumberFormat="1" applyFont="1" applyFill="1" applyBorder="1" applyAlignment="1">
      <alignment horizontal="right" vertical="top" wrapText="1"/>
    </xf>
    <xf numFmtId="176" fontId="24" fillId="9" borderId="91" xfId="4" applyNumberFormat="1" applyFont="1" applyFill="1" applyBorder="1" applyAlignment="1">
      <alignment horizontal="right" vertical="top" wrapText="1"/>
    </xf>
    <xf numFmtId="177" fontId="25" fillId="2" borderId="129" xfId="5" applyNumberFormat="1" applyFont="1" applyFill="1" applyBorder="1" applyAlignment="1">
      <alignment horizontal="right" vertical="top" wrapText="1"/>
    </xf>
    <xf numFmtId="177" fontId="25" fillId="2" borderId="130" xfId="5" applyNumberFormat="1" applyFont="1" applyFill="1" applyBorder="1" applyAlignment="1">
      <alignment horizontal="right" vertical="top" wrapText="1"/>
    </xf>
    <xf numFmtId="177" fontId="25" fillId="2" borderId="76" xfId="5" applyNumberFormat="1" applyFont="1" applyFill="1" applyBorder="1" applyAlignment="1">
      <alignment horizontal="right" vertical="top" wrapText="1"/>
    </xf>
    <xf numFmtId="177" fontId="25" fillId="2" borderId="129" xfId="5" applyNumberFormat="1" applyFont="1" applyFill="1" applyBorder="1" applyAlignment="1">
      <alignment horizontal="right" vertical="center" wrapText="1"/>
    </xf>
    <xf numFmtId="177" fontId="25" fillId="2" borderId="131" xfId="5" applyNumberFormat="1" applyFont="1" applyFill="1" applyBorder="1" applyAlignment="1">
      <alignment horizontal="right" vertical="center" wrapText="1"/>
    </xf>
    <xf numFmtId="41" fontId="17" fillId="11" borderId="1" xfId="0" applyNumberFormat="1" applyFont="1" applyFill="1" applyBorder="1" applyAlignment="1">
      <alignment vertical="center"/>
    </xf>
    <xf numFmtId="41" fontId="17" fillId="11" borderId="69" xfId="0" applyNumberFormat="1" applyFont="1" applyFill="1" applyBorder="1" applyAlignment="1">
      <alignment vertical="center"/>
    </xf>
    <xf numFmtId="41" fontId="24" fillId="2" borderId="122" xfId="4" applyNumberFormat="1" applyFont="1" applyFill="1" applyBorder="1" applyAlignment="1">
      <alignment horizontal="right" vertical="center" wrapText="1"/>
    </xf>
    <xf numFmtId="41" fontId="24" fillId="2" borderId="8" xfId="4" applyNumberFormat="1" applyFont="1" applyFill="1" applyBorder="1" applyAlignment="1">
      <alignment horizontal="right" vertical="top" wrapText="1"/>
    </xf>
    <xf numFmtId="41" fontId="24" fillId="2" borderId="90" xfId="4" applyNumberFormat="1" applyFont="1" applyFill="1" applyBorder="1" applyAlignment="1">
      <alignment horizontal="right" vertical="top" wrapText="1"/>
    </xf>
    <xf numFmtId="41" fontId="17" fillId="11" borderId="1" xfId="0" applyNumberFormat="1" applyFont="1" applyFill="1" applyBorder="1" applyAlignment="1">
      <alignment vertical="top"/>
    </xf>
    <xf numFmtId="41" fontId="17" fillId="11" borderId="69" xfId="0" applyNumberFormat="1" applyFont="1" applyFill="1" applyBorder="1" applyAlignment="1">
      <alignment vertical="top"/>
    </xf>
    <xf numFmtId="177" fontId="24" fillId="2" borderId="64" xfId="5" applyNumberFormat="1" applyFont="1" applyFill="1" applyBorder="1" applyAlignment="1">
      <alignment horizontal="right" vertical="top" wrapText="1"/>
    </xf>
    <xf numFmtId="41" fontId="8" fillId="11" borderId="1" xfId="0" applyNumberFormat="1" applyFont="1" applyFill="1" applyBorder="1" applyAlignment="1">
      <alignment vertical="center"/>
    </xf>
    <xf numFmtId="41" fontId="24" fillId="2" borderId="90" xfId="4" applyNumberFormat="1" applyFont="1" applyFill="1" applyBorder="1" applyAlignment="1">
      <alignment horizontal="right" vertical="center" wrapText="1"/>
    </xf>
    <xf numFmtId="41" fontId="24" fillId="2" borderId="76" xfId="4" applyNumberFormat="1" applyFont="1" applyFill="1" applyBorder="1" applyAlignment="1">
      <alignment horizontal="right" vertical="center" wrapText="1"/>
    </xf>
    <xf numFmtId="41" fontId="24" fillId="2" borderId="45" xfId="4" applyNumberFormat="1" applyFont="1" applyFill="1" applyBorder="1" applyAlignment="1">
      <alignment horizontal="right" vertical="center" wrapText="1"/>
    </xf>
    <xf numFmtId="0" fontId="1" fillId="2" borderId="132" xfId="0" applyFont="1" applyFill="1" applyBorder="1" applyAlignment="1">
      <alignment horizontal="left" vertical="center"/>
    </xf>
    <xf numFmtId="0" fontId="1" fillId="2" borderId="133" xfId="0" applyFont="1" applyFill="1" applyBorder="1" applyAlignment="1">
      <alignment horizontal="left" vertical="center"/>
    </xf>
    <xf numFmtId="0" fontId="1" fillId="0" borderId="134" xfId="0" applyFont="1" applyBorder="1" applyAlignment="1">
      <alignment horizontal="left" vertical="center"/>
    </xf>
    <xf numFmtId="0" fontId="1" fillId="0" borderId="135" xfId="0" applyFont="1" applyBorder="1" applyAlignment="1">
      <alignment horizontal="left" vertical="center"/>
    </xf>
    <xf numFmtId="0" fontId="1" fillId="2" borderId="132" xfId="0" applyFont="1" applyFill="1" applyBorder="1">
      <alignment vertical="center"/>
    </xf>
    <xf numFmtId="0" fontId="1" fillId="2" borderId="136" xfId="0" applyFont="1" applyFill="1" applyBorder="1">
      <alignment vertical="center"/>
    </xf>
    <xf numFmtId="0" fontId="1" fillId="0" borderId="134" xfId="0" applyFont="1" applyBorder="1">
      <alignment vertical="center"/>
    </xf>
    <xf numFmtId="0" fontId="1" fillId="2" borderId="137" xfId="0" applyFont="1" applyFill="1" applyBorder="1">
      <alignment vertical="center"/>
    </xf>
    <xf numFmtId="0" fontId="1" fillId="2" borderId="135" xfId="0" applyFont="1" applyFill="1" applyBorder="1">
      <alignment vertical="center"/>
    </xf>
    <xf numFmtId="0" fontId="1" fillId="0" borderId="138" xfId="0" applyFont="1" applyBorder="1">
      <alignment vertical="center"/>
    </xf>
    <xf numFmtId="0" fontId="1" fillId="0" borderId="135" xfId="0" applyFont="1" applyBorder="1">
      <alignment vertical="center"/>
    </xf>
    <xf numFmtId="0" fontId="1" fillId="0" borderId="136" xfId="0" applyFont="1" applyBorder="1">
      <alignment vertical="center"/>
    </xf>
    <xf numFmtId="177" fontId="1" fillId="2" borderId="132" xfId="0" applyNumberFormat="1" applyFont="1" applyFill="1" applyBorder="1">
      <alignment vertical="center"/>
    </xf>
    <xf numFmtId="177" fontId="1" fillId="2" borderId="136" xfId="0" applyNumberFormat="1" applyFont="1" applyFill="1" applyBorder="1">
      <alignment vertical="center"/>
    </xf>
    <xf numFmtId="177" fontId="1" fillId="0" borderId="134" xfId="0" applyNumberFormat="1" applyFont="1" applyBorder="1">
      <alignment vertical="center"/>
    </xf>
    <xf numFmtId="0" fontId="1" fillId="2" borderId="139" xfId="0" applyFont="1" applyFill="1" applyBorder="1">
      <alignment vertical="center"/>
    </xf>
    <xf numFmtId="177" fontId="25" fillId="2" borderId="74" xfId="5" applyNumberFormat="1" applyFont="1" applyFill="1" applyBorder="1" applyAlignment="1">
      <alignment horizontal="right" vertical="center" wrapText="1"/>
    </xf>
    <xf numFmtId="0" fontId="1" fillId="2" borderId="134" xfId="0" applyFont="1" applyFill="1" applyBorder="1" applyAlignment="1">
      <alignment horizontal="left" vertical="center"/>
    </xf>
    <xf numFmtId="0" fontId="1" fillId="2" borderId="134" xfId="0" applyFont="1" applyFill="1" applyBorder="1">
      <alignment vertical="center"/>
    </xf>
    <xf numFmtId="0" fontId="1" fillId="2" borderId="138" xfId="0" applyFont="1" applyFill="1" applyBorder="1">
      <alignment vertical="center"/>
    </xf>
    <xf numFmtId="177" fontId="1" fillId="2" borderId="134" xfId="0" applyNumberFormat="1" applyFont="1" applyFill="1" applyBorder="1">
      <alignment vertical="center"/>
    </xf>
    <xf numFmtId="177" fontId="24" fillId="9" borderId="95" xfId="5" applyNumberFormat="1" applyFont="1" applyFill="1" applyBorder="1" applyAlignment="1">
      <alignment horizontal="right" vertical="center" wrapText="1"/>
    </xf>
    <xf numFmtId="41" fontId="1" fillId="2" borderId="136" xfId="0" applyNumberFormat="1" applyFont="1" applyFill="1" applyBorder="1">
      <alignment vertical="center"/>
    </xf>
    <xf numFmtId="0" fontId="8" fillId="2" borderId="1" xfId="5" applyNumberFormat="1" applyFont="1" applyFill="1" applyBorder="1" applyAlignment="1">
      <alignment horizontal="right" vertical="center" wrapText="1"/>
    </xf>
    <xf numFmtId="0" fontId="8" fillId="2" borderId="79" xfId="5" applyNumberFormat="1" applyFont="1" applyFill="1" applyBorder="1" applyAlignment="1">
      <alignment horizontal="right" vertical="center" wrapText="1"/>
    </xf>
    <xf numFmtId="176" fontId="7" fillId="2" borderId="79" xfId="5" applyNumberFormat="1" applyFont="1" applyFill="1" applyBorder="1" applyAlignment="1">
      <alignment horizontal="right" vertical="center" wrapText="1"/>
    </xf>
    <xf numFmtId="176" fontId="7" fillId="2" borderId="76" xfId="5" applyNumberFormat="1" applyFont="1" applyFill="1" applyBorder="1" applyAlignment="1">
      <alignment horizontal="right" vertical="center" wrapText="1"/>
    </xf>
    <xf numFmtId="0" fontId="7" fillId="2" borderId="140" xfId="5" applyNumberFormat="1" applyFont="1" applyFill="1" applyBorder="1" applyAlignment="1">
      <alignment horizontal="right" vertical="center" wrapText="1"/>
    </xf>
    <xf numFmtId="0" fontId="25" fillId="2" borderId="28" xfId="4" applyNumberFormat="1" applyFont="1" applyFill="1" applyBorder="1" applyAlignment="1">
      <alignment vertical="top" wrapText="1"/>
    </xf>
    <xf numFmtId="0" fontId="25" fillId="2" borderId="8" xfId="4" applyNumberFormat="1" applyFont="1" applyFill="1" applyBorder="1" applyAlignment="1">
      <alignment vertical="top" wrapText="1"/>
    </xf>
    <xf numFmtId="176" fontId="8" fillId="2" borderId="0" xfId="5" applyNumberFormat="1" applyFont="1" applyFill="1" applyBorder="1" applyAlignment="1">
      <alignment horizontal="right" vertical="center" wrapText="1"/>
    </xf>
    <xf numFmtId="176" fontId="8" fillId="2" borderId="141" xfId="5" applyNumberFormat="1" applyFont="1" applyFill="1" applyBorder="1" applyAlignment="1">
      <alignment horizontal="right" vertical="center" wrapText="1"/>
    </xf>
    <xf numFmtId="176" fontId="7" fillId="2" borderId="54" xfId="5" applyNumberFormat="1" applyFont="1" applyFill="1" applyBorder="1" applyAlignment="1">
      <alignment horizontal="right" vertical="center" wrapText="1"/>
    </xf>
    <xf numFmtId="41" fontId="38" fillId="2" borderId="142" xfId="5" applyNumberFormat="1" applyFont="1" applyFill="1" applyBorder="1" applyAlignment="1">
      <alignment vertical="center" wrapText="1"/>
    </xf>
    <xf numFmtId="176" fontId="7" fillId="9" borderId="91" xfId="5" applyNumberFormat="1" applyFont="1" applyFill="1" applyBorder="1" applyAlignment="1">
      <alignment horizontal="right" vertical="center" wrapText="1"/>
    </xf>
    <xf numFmtId="177" fontId="7" fillId="9" borderId="54" xfId="5" applyNumberFormat="1" applyFont="1" applyFill="1" applyBorder="1" applyAlignment="1">
      <alignment horizontal="right" vertical="center" wrapText="1"/>
    </xf>
    <xf numFmtId="41" fontId="24" fillId="9" borderId="91" xfId="4" applyNumberFormat="1" applyFont="1" applyFill="1" applyBorder="1" applyAlignment="1">
      <alignment horizontal="right" vertical="center" wrapText="1"/>
    </xf>
    <xf numFmtId="0" fontId="8" fillId="2" borderId="143" xfId="0" applyNumberFormat="1" applyFont="1" applyFill="1" applyBorder="1" applyAlignment="1">
      <alignment horizontal="right" vertical="center"/>
    </xf>
    <xf numFmtId="41" fontId="8" fillId="2" borderId="129" xfId="0" applyNumberFormat="1" applyFont="1" applyFill="1" applyBorder="1" applyAlignment="1">
      <alignment horizontal="right" vertical="center"/>
    </xf>
    <xf numFmtId="177" fontId="8" fillId="2" borderId="130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top"/>
    </xf>
    <xf numFmtId="177" fontId="8" fillId="2" borderId="87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/>
    </xf>
    <xf numFmtId="41" fontId="8" fillId="2" borderId="145" xfId="0" applyNumberFormat="1" applyFont="1" applyFill="1" applyBorder="1" applyAlignment="1">
      <alignment horizontal="right" vertical="center"/>
    </xf>
    <xf numFmtId="41" fontId="8" fillId="2" borderId="38" xfId="0" applyNumberFormat="1" applyFont="1" applyFill="1" applyBorder="1" applyAlignment="1">
      <alignment horizontal="right" vertical="center"/>
    </xf>
    <xf numFmtId="0" fontId="7" fillId="4" borderId="14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 wrapText="1"/>
    </xf>
    <xf numFmtId="177" fontId="34" fillId="2" borderId="69" xfId="1" applyNumberFormat="1" applyFont="1" applyFill="1" applyBorder="1" applyAlignment="1">
      <alignment horizontal="center" vertical="center" wrapText="1"/>
    </xf>
    <xf numFmtId="177" fontId="8" fillId="2" borderId="148" xfId="0" applyNumberFormat="1" applyFont="1" applyFill="1" applyBorder="1" applyAlignment="1">
      <alignment horizontal="right" vertical="center"/>
    </xf>
    <xf numFmtId="177" fontId="34" fillId="2" borderId="76" xfId="1" applyNumberFormat="1" applyFont="1" applyFill="1" applyBorder="1" applyAlignment="1">
      <alignment horizontal="center" vertical="center" wrapText="1"/>
    </xf>
    <xf numFmtId="41" fontId="30" fillId="2" borderId="69" xfId="1" applyFont="1" applyFill="1" applyBorder="1" applyAlignment="1">
      <alignment horizontal="right" vertical="center" wrapText="1"/>
    </xf>
    <xf numFmtId="41" fontId="8" fillId="2" borderId="71" xfId="0" applyNumberFormat="1" applyFont="1" applyFill="1" applyBorder="1" applyAlignment="1">
      <alignment horizontal="right" vertical="center"/>
    </xf>
    <xf numFmtId="176" fontId="7" fillId="2" borderId="24" xfId="0" applyNumberFormat="1" applyFont="1" applyFill="1" applyBorder="1" applyAlignment="1">
      <alignment horizontal="right" vertical="center"/>
    </xf>
    <xf numFmtId="41" fontId="8" fillId="2" borderId="32" xfId="0" applyNumberFormat="1" applyFont="1" applyFill="1" applyBorder="1" applyAlignment="1">
      <alignment horizontal="right" vertical="center"/>
    </xf>
    <xf numFmtId="41" fontId="8" fillId="2" borderId="64" xfId="0" applyNumberFormat="1" applyFont="1" applyFill="1" applyBorder="1" applyAlignment="1">
      <alignment horizontal="right" vertical="center"/>
    </xf>
    <xf numFmtId="176" fontId="7" fillId="2" borderId="62" xfId="0" applyNumberFormat="1" applyFont="1" applyFill="1" applyBorder="1" applyAlignment="1">
      <alignment horizontal="right" vertical="center"/>
    </xf>
    <xf numFmtId="177" fontId="8" fillId="2" borderId="76" xfId="0" applyNumberFormat="1" applyFont="1" applyFill="1" applyBorder="1" applyAlignment="1">
      <alignment horizontal="right" vertical="center"/>
    </xf>
    <xf numFmtId="41" fontId="14" fillId="0" borderId="74" xfId="4" applyNumberFormat="1" applyFont="1" applyFill="1" applyBorder="1" applyAlignment="1">
      <alignment horizontal="right" vertical="center" wrapText="1"/>
    </xf>
    <xf numFmtId="176" fontId="14" fillId="0" borderId="74" xfId="5" applyNumberFormat="1" applyFont="1" applyFill="1" applyBorder="1" applyAlignment="1">
      <alignment horizontal="right" vertical="center" wrapText="1"/>
    </xf>
    <xf numFmtId="176" fontId="14" fillId="0" borderId="24" xfId="5" applyNumberFormat="1" applyFont="1" applyFill="1" applyBorder="1" applyAlignment="1">
      <alignment horizontal="right" vertical="center" wrapText="1"/>
    </xf>
    <xf numFmtId="177" fontId="5" fillId="4" borderId="75" xfId="1" applyNumberFormat="1" applyFont="1" applyFill="1" applyBorder="1" applyAlignment="1">
      <alignment horizontal="right" vertical="center"/>
    </xf>
    <xf numFmtId="0" fontId="44" fillId="0" borderId="19" xfId="0" applyFont="1" applyFill="1" applyBorder="1" applyAlignment="1" applyProtection="1">
      <alignment vertical="top" wrapText="1"/>
    </xf>
    <xf numFmtId="41" fontId="5" fillId="0" borderId="11" xfId="1" applyFont="1" applyBorder="1" applyAlignment="1">
      <alignment horizontal="right" vertical="center"/>
    </xf>
    <xf numFmtId="0" fontId="0" fillId="0" borderId="18" xfId="0" applyBorder="1">
      <alignment vertical="center"/>
    </xf>
    <xf numFmtId="0" fontId="44" fillId="0" borderId="75" xfId="0" applyFont="1" applyBorder="1" applyAlignment="1">
      <alignment horizontal="left" vertical="top"/>
    </xf>
    <xf numFmtId="41" fontId="5" fillId="2" borderId="76" xfId="1" applyFont="1" applyFill="1" applyBorder="1" applyAlignment="1">
      <alignment horizontal="right" vertical="center"/>
    </xf>
    <xf numFmtId="0" fontId="0" fillId="0" borderId="77" xfId="0" applyBorder="1">
      <alignment vertical="center"/>
    </xf>
    <xf numFmtId="0" fontId="24" fillId="4" borderId="77" xfId="4" applyNumberFormat="1" applyFont="1" applyFill="1" applyBorder="1" applyAlignment="1">
      <alignment horizontal="center" vertical="center" wrapText="1"/>
    </xf>
    <xf numFmtId="0" fontId="45" fillId="2" borderId="80" xfId="0" applyFont="1" applyFill="1" applyBorder="1" applyAlignment="1">
      <alignment horizontal="left" vertical="top" wrapText="1"/>
    </xf>
    <xf numFmtId="0" fontId="37" fillId="3" borderId="79" xfId="14" applyFont="1" applyFill="1" applyBorder="1" applyAlignment="1">
      <alignment vertical="top" wrapText="1"/>
    </xf>
    <xf numFmtId="177" fontId="5" fillId="2" borderId="82" xfId="1" applyNumberFormat="1" applyFont="1" applyFill="1" applyBorder="1" applyAlignment="1">
      <alignment horizontal="right" vertical="center"/>
    </xf>
    <xf numFmtId="0" fontId="37" fillId="0" borderId="151" xfId="0" applyFont="1" applyBorder="1" applyAlignment="1">
      <alignment horizontal="left" vertical="top" wrapText="1"/>
    </xf>
    <xf numFmtId="0" fontId="37" fillId="3" borderId="1" xfId="14" applyFont="1" applyFill="1" applyBorder="1" applyAlignment="1">
      <alignment vertical="center" wrapText="1"/>
    </xf>
    <xf numFmtId="41" fontId="5" fillId="2" borderId="1" xfId="1" applyFont="1" applyFill="1" applyBorder="1" applyAlignment="1">
      <alignment horizontal="right" vertical="center"/>
    </xf>
    <xf numFmtId="41" fontId="5" fillId="2" borderId="89" xfId="1" applyFont="1" applyFill="1" applyBorder="1" applyAlignment="1">
      <alignment horizontal="right" vertical="center"/>
    </xf>
    <xf numFmtId="177" fontId="5" fillId="2" borderId="89" xfId="1" applyNumberFormat="1" applyFont="1" applyFill="1" applyBorder="1" applyAlignment="1">
      <alignment horizontal="right" vertical="center"/>
    </xf>
    <xf numFmtId="0" fontId="0" fillId="0" borderId="2" xfId="0" applyBorder="1">
      <alignment vertical="center"/>
    </xf>
    <xf numFmtId="176" fontId="19" fillId="0" borderId="75" xfId="4" applyNumberFormat="1" applyFont="1" applyFill="1" applyBorder="1" applyAlignment="1">
      <alignment vertical="top" wrapText="1"/>
    </xf>
    <xf numFmtId="176" fontId="19" fillId="0" borderId="79" xfId="1" applyNumberFormat="1" applyFont="1" applyFill="1" applyBorder="1" applyAlignment="1">
      <alignment horizontal="right" vertical="center" wrapText="1"/>
    </xf>
    <xf numFmtId="176" fontId="14" fillId="0" borderId="1" xfId="4" applyNumberFormat="1" applyFont="1" applyFill="1" applyBorder="1" applyAlignment="1">
      <alignment vertical="top"/>
    </xf>
    <xf numFmtId="176" fontId="14" fillId="0" borderId="1" xfId="1" applyNumberFormat="1" applyFont="1" applyFill="1" applyBorder="1" applyAlignment="1">
      <alignment horizontal="right" vertical="center" wrapText="1"/>
    </xf>
    <xf numFmtId="177" fontId="14" fillId="0" borderId="1" xfId="5" applyNumberFormat="1" applyFont="1" applyFill="1" applyBorder="1" applyAlignment="1">
      <alignment horizontal="right" vertical="center" wrapText="1"/>
    </xf>
    <xf numFmtId="176" fontId="19" fillId="0" borderId="2" xfId="1" applyNumberFormat="1" applyFont="1" applyFill="1" applyBorder="1" applyAlignment="1">
      <alignment horizontal="right" vertical="center" wrapText="1"/>
    </xf>
    <xf numFmtId="41" fontId="14" fillId="0" borderId="9" xfId="5" applyNumberFormat="1" applyFont="1" applyFill="1" applyBorder="1" applyAlignment="1">
      <alignment horizontal="right" vertical="center" wrapText="1"/>
    </xf>
    <xf numFmtId="177" fontId="14" fillId="0" borderId="9" xfId="5" applyNumberFormat="1" applyFont="1" applyFill="1" applyBorder="1" applyAlignment="1">
      <alignment horizontal="right" vertical="center" wrapText="1"/>
    </xf>
    <xf numFmtId="0" fontId="44" fillId="3" borderId="80" xfId="14" applyFont="1" applyFill="1" applyBorder="1" applyAlignment="1">
      <alignment vertical="top" wrapText="1"/>
    </xf>
    <xf numFmtId="0" fontId="45" fillId="2" borderId="75" xfId="0" applyFont="1" applyFill="1" applyBorder="1" applyAlignment="1">
      <alignment horizontal="left" vertical="top" wrapText="1"/>
    </xf>
    <xf numFmtId="0" fontId="44" fillId="3" borderId="75" xfId="14" applyFont="1" applyFill="1" applyBorder="1" applyAlignment="1">
      <alignment vertical="top" wrapText="1"/>
    </xf>
    <xf numFmtId="0" fontId="8" fillId="2" borderId="69" xfId="0" applyFont="1" applyFill="1" applyBorder="1" applyAlignment="1">
      <alignment horizontal="left" vertical="top" wrapText="1"/>
    </xf>
    <xf numFmtId="0" fontId="25" fillId="2" borderId="1" xfId="4" applyNumberFormat="1" applyFont="1" applyFill="1" applyBorder="1" applyAlignment="1">
      <alignment horizontal="left" vertical="top" wrapText="1"/>
    </xf>
    <xf numFmtId="0" fontId="25" fillId="2" borderId="69" xfId="4" applyNumberFormat="1" applyFont="1" applyFill="1" applyBorder="1" applyAlignment="1">
      <alignment horizontal="left" vertical="top" wrapText="1"/>
    </xf>
    <xf numFmtId="0" fontId="25" fillId="2" borderId="79" xfId="4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1" fontId="28" fillId="0" borderId="79" xfId="0" applyNumberFormat="1" applyFont="1" applyBorder="1">
      <alignment vertical="center"/>
    </xf>
    <xf numFmtId="41" fontId="28" fillId="0" borderId="69" xfId="0" applyNumberFormat="1" applyFont="1" applyBorder="1">
      <alignment vertical="center"/>
    </xf>
    <xf numFmtId="177" fontId="28" fillId="0" borderId="79" xfId="0" applyNumberFormat="1" applyFont="1" applyBorder="1" applyAlignment="1">
      <alignment horizontal="right" vertical="center"/>
    </xf>
    <xf numFmtId="41" fontId="28" fillId="0" borderId="85" xfId="0" applyNumberFormat="1" applyFont="1" applyBorder="1">
      <alignment vertical="center"/>
    </xf>
    <xf numFmtId="0" fontId="8" fillId="2" borderId="79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/>
    </xf>
    <xf numFmtId="0" fontId="7" fillId="2" borderId="76" xfId="0" applyFont="1" applyFill="1" applyBorder="1" applyAlignment="1">
      <alignment horizontal="left" vertical="top" wrapText="1"/>
    </xf>
    <xf numFmtId="176" fontId="14" fillId="3" borderId="79" xfId="4" applyNumberFormat="1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0" fontId="25" fillId="2" borderId="79" xfId="4" applyNumberFormat="1" applyFont="1" applyFill="1" applyBorder="1" applyAlignment="1">
      <alignment vertical="center"/>
    </xf>
    <xf numFmtId="41" fontId="25" fillId="2" borderId="79" xfId="4" applyNumberFormat="1" applyFont="1" applyFill="1" applyBorder="1" applyAlignment="1">
      <alignment horizontal="right" vertical="top" wrapText="1"/>
    </xf>
    <xf numFmtId="176" fontId="8" fillId="2" borderId="79" xfId="5" applyNumberFormat="1" applyFont="1" applyFill="1" applyBorder="1" applyAlignment="1">
      <alignment horizontal="right" vertical="top" wrapText="1"/>
    </xf>
    <xf numFmtId="177" fontId="8" fillId="2" borderId="1" xfId="5" applyNumberFormat="1" applyFont="1" applyFill="1" applyBorder="1" applyAlignment="1">
      <alignment horizontal="right" vertical="top" wrapText="1"/>
    </xf>
    <xf numFmtId="177" fontId="7" fillId="2" borderId="9" xfId="5" applyNumberFormat="1" applyFont="1" applyFill="1" applyBorder="1" applyAlignment="1">
      <alignment horizontal="right" vertical="center" wrapText="1"/>
    </xf>
    <xf numFmtId="41" fontId="24" fillId="2" borderId="18" xfId="5" applyNumberFormat="1" applyFont="1" applyFill="1" applyBorder="1" applyAlignment="1">
      <alignment vertical="center" wrapText="1"/>
    </xf>
    <xf numFmtId="41" fontId="24" fillId="2" borderId="27" xfId="5" applyNumberFormat="1" applyFont="1" applyFill="1" applyBorder="1" applyAlignment="1">
      <alignment vertical="center" wrapText="1"/>
    </xf>
    <xf numFmtId="0" fontId="25" fillId="2" borderId="34" xfId="4" applyNumberFormat="1" applyFont="1" applyFill="1" applyBorder="1" applyAlignment="1">
      <alignment horizontal="left" vertical="top" wrapText="1"/>
    </xf>
    <xf numFmtId="41" fontId="24" fillId="2" borderId="1" xfId="4" applyNumberFormat="1" applyFont="1" applyFill="1" applyBorder="1" applyAlignment="1">
      <alignment horizontal="right" vertical="center" wrapText="1"/>
    </xf>
    <xf numFmtId="41" fontId="24" fillId="2" borderId="9" xfId="4" applyNumberFormat="1" applyFont="1" applyFill="1" applyBorder="1" applyAlignment="1">
      <alignment horizontal="right" vertical="center" wrapText="1"/>
    </xf>
    <xf numFmtId="176" fontId="7" fillId="2" borderId="9" xfId="5" applyNumberFormat="1" applyFont="1" applyFill="1" applyBorder="1" applyAlignment="1">
      <alignment horizontal="right" vertical="center" wrapText="1"/>
    </xf>
    <xf numFmtId="176" fontId="7" fillId="2" borderId="1" xfId="5" applyNumberFormat="1" applyFont="1" applyFill="1" applyBorder="1" applyAlignment="1">
      <alignment horizontal="right" vertical="center" wrapText="1"/>
    </xf>
    <xf numFmtId="177" fontId="7" fillId="2" borderId="76" xfId="5" applyNumberFormat="1" applyFont="1" applyFill="1" applyBorder="1" applyAlignment="1">
      <alignment horizontal="right" vertical="center" wrapText="1"/>
    </xf>
    <xf numFmtId="41" fontId="24" fillId="2" borderId="153" xfId="5" applyNumberFormat="1" applyFont="1" applyFill="1" applyBorder="1" applyAlignment="1">
      <alignment vertical="center" wrapText="1"/>
    </xf>
    <xf numFmtId="0" fontId="25" fillId="2" borderId="5" xfId="4" applyNumberFormat="1" applyFont="1" applyFill="1" applyBorder="1" applyAlignment="1">
      <alignment horizontal="left" vertical="top" wrapText="1"/>
    </xf>
    <xf numFmtId="176" fontId="8" fillId="2" borderId="5" xfId="5" applyNumberFormat="1" applyFont="1" applyFill="1" applyBorder="1" applyAlignment="1">
      <alignment horizontal="right" vertical="center" wrapText="1"/>
    </xf>
    <xf numFmtId="176" fontId="8" fillId="2" borderId="129" xfId="5" applyNumberFormat="1" applyFont="1" applyFill="1" applyBorder="1" applyAlignment="1">
      <alignment horizontal="right" vertical="center" wrapText="1"/>
    </xf>
    <xf numFmtId="41" fontId="24" fillId="2" borderId="45" xfId="5" applyNumberFormat="1" applyFont="1" applyFill="1" applyBorder="1" applyAlignment="1">
      <alignment horizontal="right" vertical="center" wrapText="1"/>
    </xf>
    <xf numFmtId="41" fontId="24" fillId="9" borderId="30" xfId="4" applyNumberFormat="1" applyFont="1" applyFill="1" applyBorder="1" applyAlignment="1">
      <alignment horizontal="right" vertical="center" wrapText="1"/>
    </xf>
    <xf numFmtId="176" fontId="8" fillId="9" borderId="45" xfId="5" applyNumberFormat="1" applyFont="1" applyFill="1" applyBorder="1" applyAlignment="1">
      <alignment horizontal="right" vertical="center" wrapText="1"/>
    </xf>
    <xf numFmtId="41" fontId="24" fillId="9" borderId="46" xfId="5" applyNumberFormat="1" applyFont="1" applyFill="1" applyBorder="1" applyAlignment="1">
      <alignment horizontal="right" vertical="center" wrapText="1"/>
    </xf>
    <xf numFmtId="41" fontId="38" fillId="2" borderId="154" xfId="5" applyNumberFormat="1" applyFont="1" applyFill="1" applyBorder="1" applyAlignment="1">
      <alignment vertical="center" wrapText="1"/>
    </xf>
    <xf numFmtId="0" fontId="8" fillId="2" borderId="32" xfId="0" applyNumberFormat="1" applyFont="1" applyFill="1" applyBorder="1" applyAlignment="1">
      <alignment horizontal="right" vertical="center"/>
    </xf>
    <xf numFmtId="41" fontId="30" fillId="2" borderId="1" xfId="1" applyFont="1" applyFill="1" applyBorder="1" applyAlignment="1">
      <alignment horizontal="center" vertical="center" wrapText="1"/>
    </xf>
    <xf numFmtId="177" fontId="34" fillId="2" borderId="2" xfId="1" applyNumberFormat="1" applyFont="1" applyFill="1" applyBorder="1" applyAlignment="1">
      <alignment horizontal="center" vertical="center" wrapText="1"/>
    </xf>
    <xf numFmtId="9" fontId="8" fillId="2" borderId="32" xfId="0" applyNumberFormat="1" applyFont="1" applyFill="1" applyBorder="1" applyAlignment="1">
      <alignment horizontal="right" vertical="center"/>
    </xf>
    <xf numFmtId="177" fontId="30" fillId="2" borderId="79" xfId="1" applyNumberFormat="1" applyFont="1" applyFill="1" applyBorder="1" applyAlignment="1">
      <alignment horizontal="right" vertical="center" wrapText="1"/>
    </xf>
    <xf numFmtId="177" fontId="30" fillId="2" borderId="1" xfId="1" applyNumberFormat="1" applyFont="1" applyFill="1" applyBorder="1" applyAlignment="1">
      <alignment horizontal="right" vertical="center" wrapText="1"/>
    </xf>
    <xf numFmtId="177" fontId="30" fillId="2" borderId="9" xfId="1" applyNumberFormat="1" applyFont="1" applyFill="1" applyBorder="1" applyAlignment="1">
      <alignment horizontal="right" vertical="center" wrapText="1"/>
    </xf>
    <xf numFmtId="177" fontId="49" fillId="2" borderId="79" xfId="1" applyNumberFormat="1" applyFont="1" applyFill="1" applyBorder="1" applyAlignment="1">
      <alignment horizontal="right" vertical="center" wrapText="1"/>
    </xf>
    <xf numFmtId="177" fontId="28" fillId="0" borderId="85" xfId="0" applyNumberFormat="1" applyFont="1" applyBorder="1" applyAlignment="1">
      <alignment horizontal="right" vertical="center"/>
    </xf>
    <xf numFmtId="177" fontId="28" fillId="2" borderId="85" xfId="0" applyNumberFormat="1" applyFont="1" applyFill="1" applyBorder="1" applyAlignment="1">
      <alignment horizontal="right" vertical="center"/>
    </xf>
    <xf numFmtId="41" fontId="6" fillId="10" borderId="76" xfId="0" applyNumberFormat="1" applyFont="1" applyFill="1" applyBorder="1">
      <alignment vertical="center"/>
    </xf>
    <xf numFmtId="176" fontId="6" fillId="10" borderId="76" xfId="0" applyNumberFormat="1" applyFont="1" applyFill="1" applyBorder="1">
      <alignment vertical="center"/>
    </xf>
    <xf numFmtId="177" fontId="6" fillId="10" borderId="76" xfId="0" applyNumberFormat="1" applyFont="1" applyFill="1" applyBorder="1" applyAlignment="1">
      <alignment horizontal="right" vertical="center"/>
    </xf>
    <xf numFmtId="41" fontId="6" fillId="6" borderId="85" xfId="0" applyNumberFormat="1" applyFont="1" applyFill="1" applyBorder="1" applyAlignment="1">
      <alignment horizontal="right" vertical="center"/>
    </xf>
    <xf numFmtId="177" fontId="6" fillId="6" borderId="85" xfId="0" applyNumberFormat="1" applyFont="1" applyFill="1" applyBorder="1" applyAlignment="1">
      <alignment horizontal="right" vertical="center"/>
    </xf>
    <xf numFmtId="41" fontId="6" fillId="5" borderId="9" xfId="0" applyNumberFormat="1" applyFont="1" applyFill="1" applyBorder="1">
      <alignment vertical="center"/>
    </xf>
    <xf numFmtId="177" fontId="6" fillId="5" borderId="9" xfId="0" applyNumberFormat="1" applyFont="1" applyFill="1" applyBorder="1" applyAlignment="1">
      <alignment horizontal="right" vertical="center"/>
    </xf>
    <xf numFmtId="176" fontId="25" fillId="2" borderId="79" xfId="4" applyNumberFormat="1" applyFont="1" applyFill="1" applyBorder="1" applyAlignment="1">
      <alignment horizontal="right" vertical="top" wrapText="1"/>
    </xf>
    <xf numFmtId="0" fontId="17" fillId="11" borderId="103" xfId="0" applyFont="1" applyFill="1" applyBorder="1" applyAlignment="1">
      <alignment horizontal="left" vertical="top" wrapText="1"/>
    </xf>
    <xf numFmtId="0" fontId="24" fillId="4" borderId="75" xfId="4" applyNumberFormat="1" applyFont="1" applyFill="1" applyBorder="1" applyAlignment="1">
      <alignment horizontal="center" vertical="top" wrapText="1"/>
    </xf>
    <xf numFmtId="0" fontId="24" fillId="4" borderId="76" xfId="4" applyNumberFormat="1" applyFont="1" applyFill="1" applyBorder="1" applyAlignment="1">
      <alignment horizontal="center" vertical="top" wrapText="1"/>
    </xf>
    <xf numFmtId="41" fontId="1" fillId="2" borderId="134" xfId="0" applyNumberFormat="1" applyFont="1" applyFill="1" applyBorder="1">
      <alignment vertical="center"/>
    </xf>
    <xf numFmtId="177" fontId="7" fillId="2" borderId="1" xfId="5" applyNumberFormat="1" applyFont="1" applyFill="1" applyBorder="1" applyAlignment="1">
      <alignment horizontal="right" vertical="center" wrapText="1"/>
    </xf>
    <xf numFmtId="177" fontId="25" fillId="2" borderId="95" xfId="5" applyNumberFormat="1" applyFont="1" applyFill="1" applyBorder="1" applyAlignment="1">
      <alignment horizontal="right" vertical="center" wrapText="1"/>
    </xf>
    <xf numFmtId="176" fontId="8" fillId="2" borderId="70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left" vertical="top" wrapText="1"/>
    </xf>
    <xf numFmtId="177" fontId="30" fillId="2" borderId="140" xfId="1" applyNumberFormat="1" applyFont="1" applyFill="1" applyBorder="1" applyAlignment="1">
      <alignment horizontal="right" vertical="center" wrapText="1"/>
    </xf>
    <xf numFmtId="177" fontId="30" fillId="2" borderId="110" xfId="1" applyNumberFormat="1" applyFont="1" applyFill="1" applyBorder="1" applyAlignment="1">
      <alignment horizontal="right" vertical="center" wrapText="1"/>
    </xf>
    <xf numFmtId="176" fontId="8" fillId="2" borderId="48" xfId="0" applyNumberFormat="1" applyFont="1" applyFill="1" applyBorder="1" applyAlignment="1">
      <alignment horizontal="left" vertical="center" wrapText="1"/>
    </xf>
    <xf numFmtId="41" fontId="7" fillId="2" borderId="76" xfId="0" applyNumberFormat="1" applyFont="1" applyFill="1" applyBorder="1" applyAlignment="1">
      <alignment horizontal="right" vertical="center"/>
    </xf>
    <xf numFmtId="41" fontId="7" fillId="2" borderId="45" xfId="0" applyNumberFormat="1" applyFont="1" applyFill="1" applyBorder="1" applyAlignment="1">
      <alignment horizontal="right" vertical="center"/>
    </xf>
    <xf numFmtId="177" fontId="34" fillId="2" borderId="140" xfId="1" applyNumberFormat="1" applyFont="1" applyFill="1" applyBorder="1" applyAlignment="1">
      <alignment horizontal="right" vertical="center" wrapText="1"/>
    </xf>
    <xf numFmtId="177" fontId="34" fillId="2" borderId="9" xfId="1" applyNumberFormat="1" applyFont="1" applyFill="1" applyBorder="1" applyAlignment="1">
      <alignment horizontal="right" vertical="center" wrapText="1"/>
    </xf>
    <xf numFmtId="177" fontId="7" fillId="4" borderId="92" xfId="0" applyNumberFormat="1" applyFont="1" applyFill="1" applyBorder="1" applyAlignment="1">
      <alignment horizontal="right" vertical="center"/>
    </xf>
    <xf numFmtId="176" fontId="7" fillId="4" borderId="93" xfId="0" applyNumberFormat="1" applyFont="1" applyFill="1" applyBorder="1" applyAlignment="1">
      <alignment horizontal="left" vertical="center"/>
    </xf>
    <xf numFmtId="41" fontId="49" fillId="2" borderId="69" xfId="1" applyFont="1" applyFill="1" applyBorder="1" applyAlignment="1">
      <alignment horizontal="right" vertical="center" wrapText="1"/>
    </xf>
    <xf numFmtId="41" fontId="49" fillId="2" borderId="79" xfId="1" applyFont="1" applyFill="1" applyBorder="1" applyAlignment="1">
      <alignment horizontal="right" vertical="center" wrapText="1"/>
    </xf>
    <xf numFmtId="177" fontId="49" fillId="2" borderId="70" xfId="1" applyNumberFormat="1" applyFont="1" applyFill="1" applyBorder="1" applyAlignment="1">
      <alignment horizontal="left" vertical="center" wrapText="1"/>
    </xf>
    <xf numFmtId="41" fontId="50" fillId="2" borderId="69" xfId="1" applyFont="1" applyFill="1" applyBorder="1" applyAlignment="1">
      <alignment horizontal="right" vertical="center" wrapText="1"/>
    </xf>
    <xf numFmtId="177" fontId="50" fillId="2" borderId="70" xfId="1" applyNumberFormat="1" applyFont="1" applyFill="1" applyBorder="1" applyAlignment="1">
      <alignment horizontal="center" vertical="center" wrapText="1"/>
    </xf>
    <xf numFmtId="41" fontId="50" fillId="2" borderId="76" xfId="1" applyFont="1" applyFill="1" applyBorder="1" applyAlignment="1">
      <alignment horizontal="right" vertical="center" wrapText="1"/>
    </xf>
    <xf numFmtId="177" fontId="50" fillId="2" borderId="76" xfId="1" applyNumberFormat="1" applyFont="1" applyFill="1" applyBorder="1" applyAlignment="1">
      <alignment horizontal="right" vertical="center" wrapText="1"/>
    </xf>
    <xf numFmtId="177" fontId="50" fillId="2" borderId="77" xfId="1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left" vertical="center" wrapText="1"/>
    </xf>
    <xf numFmtId="176" fontId="8" fillId="2" borderId="31" xfId="0" applyNumberFormat="1" applyFont="1" applyFill="1" applyBorder="1" applyAlignment="1">
      <alignment horizontal="left" vertical="top" wrapText="1"/>
    </xf>
    <xf numFmtId="176" fontId="8" fillId="2" borderId="31" xfId="0" applyNumberFormat="1" applyFont="1" applyFill="1" applyBorder="1" applyAlignment="1">
      <alignment vertical="top" wrapText="1"/>
    </xf>
    <xf numFmtId="0" fontId="8" fillId="2" borderId="155" xfId="0" applyFont="1" applyFill="1" applyBorder="1" applyAlignment="1">
      <alignment vertical="top" wrapText="1"/>
    </xf>
    <xf numFmtId="176" fontId="8" fillId="2" borderId="48" xfId="0" applyNumberFormat="1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41" fontId="7" fillId="2" borderId="44" xfId="0" applyNumberFormat="1" applyFont="1" applyFill="1" applyBorder="1" applyAlignment="1">
      <alignment horizontal="right" vertical="center"/>
    </xf>
    <xf numFmtId="177" fontId="7" fillId="2" borderId="54" xfId="0" applyNumberFormat="1" applyFont="1" applyFill="1" applyBorder="1" applyAlignment="1">
      <alignment horizontal="right" vertical="center"/>
    </xf>
    <xf numFmtId="176" fontId="8" fillId="2" borderId="58" xfId="0" applyNumberFormat="1" applyFont="1" applyFill="1" applyBorder="1" applyAlignment="1">
      <alignment horizontal="right" vertical="center"/>
    </xf>
    <xf numFmtId="176" fontId="8" fillId="2" borderId="48" xfId="0" applyNumberFormat="1" applyFont="1" applyFill="1" applyBorder="1" applyAlignment="1">
      <alignment horizontal="left" vertical="top"/>
    </xf>
    <xf numFmtId="41" fontId="8" fillId="2" borderId="156" xfId="0" applyNumberFormat="1" applyFont="1" applyFill="1" applyBorder="1" applyAlignment="1">
      <alignment horizontal="right" vertical="center"/>
    </xf>
    <xf numFmtId="176" fontId="8" fillId="2" borderId="48" xfId="0" applyNumberFormat="1" applyFont="1" applyFill="1" applyBorder="1" applyAlignment="1">
      <alignment horizontal="right" vertical="center"/>
    </xf>
    <xf numFmtId="0" fontId="7" fillId="2" borderId="56" xfId="0" applyFont="1" applyFill="1" applyBorder="1" applyAlignment="1">
      <alignment horizontal="left" vertical="top" wrapText="1"/>
    </xf>
    <xf numFmtId="41" fontId="8" fillId="2" borderId="82" xfId="0" applyNumberFormat="1" applyFont="1" applyFill="1" applyBorder="1" applyAlignment="1">
      <alignment horizontal="right" vertical="center"/>
    </xf>
    <xf numFmtId="176" fontId="7" fillId="2" borderId="64" xfId="0" applyNumberFormat="1" applyFont="1" applyFill="1" applyBorder="1" applyAlignment="1">
      <alignment horizontal="right" vertical="center"/>
    </xf>
    <xf numFmtId="176" fontId="7" fillId="2" borderId="29" xfId="0" applyNumberFormat="1" applyFont="1" applyFill="1" applyBorder="1" applyAlignment="1">
      <alignment horizontal="right" vertical="center"/>
    </xf>
    <xf numFmtId="176" fontId="7" fillId="2" borderId="93" xfId="0" applyNumberFormat="1" applyFont="1" applyFill="1" applyBorder="1" applyAlignment="1">
      <alignment horizontal="right" vertical="center"/>
    </xf>
    <xf numFmtId="176" fontId="8" fillId="2" borderId="49" xfId="0" applyNumberFormat="1" applyFont="1" applyFill="1" applyBorder="1" applyAlignment="1">
      <alignment horizontal="left" vertical="top" wrapText="1"/>
    </xf>
    <xf numFmtId="176" fontId="8" fillId="2" borderId="70" xfId="0" applyNumberFormat="1" applyFont="1" applyFill="1" applyBorder="1" applyAlignment="1">
      <alignment horizontal="left" vertical="top" wrapText="1"/>
    </xf>
    <xf numFmtId="41" fontId="7" fillId="2" borderId="92" xfId="0" applyNumberFormat="1" applyFont="1" applyFill="1" applyBorder="1" applyAlignment="1">
      <alignment horizontal="right" vertical="center"/>
    </xf>
    <xf numFmtId="41" fontId="7" fillId="2" borderId="91" xfId="0" applyNumberFormat="1" applyFont="1" applyFill="1" applyBorder="1" applyAlignment="1">
      <alignment horizontal="right" vertical="center"/>
    </xf>
    <xf numFmtId="177" fontId="7" fillId="2" borderId="92" xfId="0" applyNumberFormat="1" applyFont="1" applyFill="1" applyBorder="1" applyAlignment="1">
      <alignment horizontal="right" vertical="center"/>
    </xf>
    <xf numFmtId="0" fontId="17" fillId="11" borderId="2" xfId="0" applyFont="1" applyFill="1" applyBorder="1" applyAlignment="1">
      <alignment horizontal="left" vertical="center" wrapText="1"/>
    </xf>
    <xf numFmtId="177" fontId="25" fillId="2" borderId="9" xfId="5" applyNumberFormat="1" applyFont="1" applyFill="1" applyBorder="1" applyAlignment="1">
      <alignment horizontal="right" vertical="center" wrapText="1"/>
    </xf>
    <xf numFmtId="176" fontId="24" fillId="2" borderId="76" xfId="5" applyNumberFormat="1" applyFont="1" applyFill="1" applyBorder="1" applyAlignment="1">
      <alignment horizontal="right" vertical="center" wrapText="1"/>
    </xf>
    <xf numFmtId="177" fontId="24" fillId="2" borderId="9" xfId="5" applyNumberFormat="1" applyFont="1" applyFill="1" applyBorder="1" applyAlignment="1">
      <alignment horizontal="right" vertical="center" wrapText="1"/>
    </xf>
    <xf numFmtId="176" fontId="24" fillId="2" borderId="9" xfId="4" applyNumberFormat="1" applyFont="1" applyFill="1" applyBorder="1" applyAlignment="1">
      <alignment horizontal="right" vertical="center" wrapText="1"/>
    </xf>
    <xf numFmtId="176" fontId="24" fillId="2" borderId="9" xfId="5" applyNumberFormat="1" applyFont="1" applyFill="1" applyBorder="1" applyAlignment="1">
      <alignment horizontal="right" vertical="center" wrapText="1"/>
    </xf>
    <xf numFmtId="41" fontId="24" fillId="2" borderId="25" xfId="5" applyNumberFormat="1" applyFont="1" applyFill="1" applyBorder="1" applyAlignment="1">
      <alignment horizontal="right" vertical="center" wrapText="1"/>
    </xf>
    <xf numFmtId="0" fontId="13" fillId="11" borderId="2" xfId="0" applyFont="1" applyFill="1" applyBorder="1" applyAlignment="1">
      <alignment vertical="center" wrapText="1"/>
    </xf>
    <xf numFmtId="176" fontId="8" fillId="11" borderId="79" xfId="0" applyNumberFormat="1" applyFont="1" applyFill="1" applyBorder="1" applyAlignment="1">
      <alignment vertical="center"/>
    </xf>
    <xf numFmtId="179" fontId="17" fillId="11" borderId="81" xfId="0" applyNumberFormat="1" applyFont="1" applyFill="1" applyBorder="1" applyAlignment="1">
      <alignment vertical="center" wrapText="1"/>
    </xf>
    <xf numFmtId="177" fontId="24" fillId="9" borderId="82" xfId="5" applyNumberFormat="1" applyFont="1" applyFill="1" applyBorder="1" applyAlignment="1">
      <alignment horizontal="right" vertical="center" wrapText="1"/>
    </xf>
    <xf numFmtId="176" fontId="8" fillId="2" borderId="89" xfId="0" applyNumberFormat="1" applyFont="1" applyFill="1" applyBorder="1" applyAlignment="1">
      <alignment horizontal="right" vertical="center"/>
    </xf>
    <xf numFmtId="176" fontId="8" fillId="0" borderId="79" xfId="0" applyNumberFormat="1" applyFont="1" applyFill="1" applyBorder="1" applyAlignment="1">
      <alignment horizontal="right" vertical="center"/>
    </xf>
    <xf numFmtId="176" fontId="8" fillId="2" borderId="64" xfId="0" applyNumberFormat="1" applyFont="1" applyFill="1" applyBorder="1" applyAlignment="1">
      <alignment horizontal="right" vertical="center"/>
    </xf>
    <xf numFmtId="176" fontId="8" fillId="0" borderId="69" xfId="0" applyNumberFormat="1" applyFont="1" applyFill="1" applyBorder="1" applyAlignment="1">
      <alignment horizontal="right" vertical="center"/>
    </xf>
    <xf numFmtId="41" fontId="7" fillId="2" borderId="90" xfId="0" applyNumberFormat="1" applyFont="1" applyFill="1" applyBorder="1" applyAlignment="1">
      <alignment horizontal="right" vertical="center"/>
    </xf>
    <xf numFmtId="176" fontId="8" fillId="2" borderId="126" xfId="0" quotePrefix="1" applyNumberFormat="1" applyFont="1" applyFill="1" applyBorder="1" applyAlignment="1">
      <alignment horizontal="left" vertical="top" wrapText="1"/>
    </xf>
    <xf numFmtId="176" fontId="8" fillId="2" borderId="31" xfId="0" quotePrefix="1" applyNumberFormat="1" applyFont="1" applyFill="1" applyBorder="1" applyAlignment="1">
      <alignment horizontal="left" vertical="top" wrapText="1"/>
    </xf>
    <xf numFmtId="177" fontId="7" fillId="2" borderId="57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176" fontId="7" fillId="2" borderId="63" xfId="0" applyNumberFormat="1" applyFont="1" applyFill="1" applyBorder="1" applyAlignment="1">
      <alignment horizontal="right" vertical="center"/>
    </xf>
    <xf numFmtId="41" fontId="7" fillId="2" borderId="85" xfId="0" applyNumberFormat="1" applyFont="1" applyFill="1" applyBorder="1" applyAlignment="1">
      <alignment horizontal="right" vertical="center"/>
    </xf>
    <xf numFmtId="41" fontId="7" fillId="2" borderId="54" xfId="0" applyNumberFormat="1" applyFont="1" applyFill="1" applyBorder="1" applyAlignment="1">
      <alignment horizontal="right" vertical="center"/>
    </xf>
    <xf numFmtId="177" fontId="7" fillId="2" borderId="45" xfId="0" applyNumberFormat="1" applyFont="1" applyFill="1" applyBorder="1" applyAlignment="1">
      <alignment horizontal="right" vertical="center"/>
    </xf>
    <xf numFmtId="0" fontId="8" fillId="2" borderId="155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41" fontId="7" fillId="2" borderId="82" xfId="0" applyNumberFormat="1" applyFont="1" applyFill="1" applyBorder="1" applyAlignment="1">
      <alignment horizontal="right" vertical="center"/>
    </xf>
    <xf numFmtId="177" fontId="24" fillId="2" borderId="85" xfId="5" applyNumberFormat="1" applyFont="1" applyFill="1" applyBorder="1" applyAlignment="1">
      <alignment horizontal="right" vertical="center" wrapText="1"/>
    </xf>
    <xf numFmtId="41" fontId="7" fillId="2" borderId="28" xfId="0" applyNumberFormat="1" applyFont="1" applyFill="1" applyBorder="1" applyAlignment="1">
      <alignment horizontal="right" vertical="center"/>
    </xf>
    <xf numFmtId="41" fontId="8" fillId="2" borderId="107" xfId="0" applyNumberFormat="1" applyFont="1" applyFill="1" applyBorder="1" applyAlignment="1">
      <alignment horizontal="right" vertical="center"/>
    </xf>
    <xf numFmtId="177" fontId="7" fillId="2" borderId="9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top"/>
    </xf>
    <xf numFmtId="0" fontId="7" fillId="2" borderId="76" xfId="0" applyFont="1" applyFill="1" applyBorder="1" applyAlignment="1">
      <alignment horizontal="left" vertical="top"/>
    </xf>
    <xf numFmtId="41" fontId="7" fillId="2" borderId="112" xfId="0" applyNumberFormat="1" applyFont="1" applyFill="1" applyBorder="1" applyAlignment="1">
      <alignment horizontal="right" vertical="center"/>
    </xf>
    <xf numFmtId="176" fontId="14" fillId="3" borderId="79" xfId="4" applyNumberFormat="1" applyFont="1" applyFill="1" applyBorder="1" applyAlignment="1">
      <alignment horizontal="right" vertical="center" wrapText="1"/>
    </xf>
    <xf numFmtId="176" fontId="14" fillId="3" borderId="79" xfId="5" applyNumberFormat="1" applyFont="1" applyFill="1" applyBorder="1" applyAlignment="1">
      <alignment horizontal="right" vertical="center" wrapText="1"/>
    </xf>
    <xf numFmtId="176" fontId="19" fillId="4" borderId="75" xfId="4" applyNumberFormat="1" applyFont="1" applyFill="1" applyBorder="1" applyAlignment="1">
      <alignment horizontal="left" vertical="top" wrapText="1"/>
    </xf>
    <xf numFmtId="177" fontId="19" fillId="3" borderId="89" xfId="5" applyNumberFormat="1" applyFont="1" applyFill="1" applyBorder="1" applyAlignment="1">
      <alignment horizontal="right" vertical="center" wrapText="1"/>
    </xf>
    <xf numFmtId="176" fontId="19" fillId="0" borderId="76" xfId="4" applyNumberFormat="1" applyFont="1" applyFill="1" applyBorder="1" applyAlignment="1">
      <alignment horizontal="right" vertical="center" wrapText="1"/>
    </xf>
    <xf numFmtId="176" fontId="19" fillId="3" borderId="76" xfId="5" applyNumberFormat="1" applyFont="1" applyFill="1" applyBorder="1" applyAlignment="1">
      <alignment horizontal="right" vertical="center" wrapText="1"/>
    </xf>
    <xf numFmtId="177" fontId="14" fillId="3" borderId="1" xfId="5" applyNumberFormat="1" applyFont="1" applyFill="1" applyBorder="1" applyAlignment="1">
      <alignment horizontal="right" vertical="center" wrapText="1"/>
    </xf>
    <xf numFmtId="177" fontId="19" fillId="3" borderId="64" xfId="5" applyNumberFormat="1" applyFont="1" applyFill="1" applyBorder="1" applyAlignment="1">
      <alignment horizontal="right" vertical="center" wrapText="1"/>
    </xf>
    <xf numFmtId="177" fontId="14" fillId="3" borderId="69" xfId="5" applyNumberFormat="1" applyFont="1" applyFill="1" applyBorder="1" applyAlignment="1">
      <alignment horizontal="right" vertical="center" wrapText="1"/>
    </xf>
    <xf numFmtId="177" fontId="14" fillId="4" borderId="89" xfId="5" applyNumberFormat="1" applyFont="1" applyFill="1" applyBorder="1" applyAlignment="1">
      <alignment horizontal="right" vertical="center" wrapText="1"/>
    </xf>
    <xf numFmtId="0" fontId="8" fillId="2" borderId="79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41" fontId="8" fillId="2" borderId="69" xfId="1" applyFont="1" applyFill="1" applyBorder="1" applyAlignment="1">
      <alignment horizontal="right" vertical="center"/>
    </xf>
    <xf numFmtId="177" fontId="30" fillId="2" borderId="110" xfId="1" applyNumberFormat="1" applyFont="1" applyFill="1" applyBorder="1" applyAlignment="1">
      <alignment horizontal="center" vertical="center" wrapText="1"/>
    </xf>
    <xf numFmtId="177" fontId="30" fillId="2" borderId="140" xfId="1" applyNumberFormat="1" applyFont="1" applyFill="1" applyBorder="1" applyAlignment="1">
      <alignment horizontal="center" vertical="center" wrapText="1"/>
    </xf>
    <xf numFmtId="41" fontId="34" fillId="2" borderId="76" xfId="1" applyFont="1" applyFill="1" applyBorder="1" applyAlignment="1">
      <alignment horizontal="right" vertical="center" wrapText="1"/>
    </xf>
    <xf numFmtId="176" fontId="34" fillId="2" borderId="76" xfId="1" applyNumberFormat="1" applyFont="1" applyFill="1" applyBorder="1" applyAlignment="1">
      <alignment horizontal="right" vertical="center" wrapText="1"/>
    </xf>
    <xf numFmtId="177" fontId="34" fillId="2" borderId="76" xfId="1" applyNumberFormat="1" applyFont="1" applyFill="1" applyBorder="1" applyAlignment="1">
      <alignment horizontal="right" vertical="center" wrapText="1"/>
    </xf>
    <xf numFmtId="176" fontId="30" fillId="2" borderId="79" xfId="1" applyNumberFormat="1" applyFont="1" applyFill="1" applyBorder="1" applyAlignment="1">
      <alignment horizontal="right" vertical="center" wrapText="1"/>
    </xf>
    <xf numFmtId="176" fontId="8" fillId="2" borderId="114" xfId="0" applyNumberFormat="1" applyFont="1" applyFill="1" applyBorder="1" applyAlignment="1">
      <alignment horizontal="right" vertical="center"/>
    </xf>
    <xf numFmtId="41" fontId="8" fillId="2" borderId="1" xfId="1" applyFont="1" applyFill="1" applyBorder="1" applyAlignment="1">
      <alignment horizontal="right" vertical="center"/>
    </xf>
    <xf numFmtId="41" fontId="8" fillId="2" borderId="29" xfId="1" applyFont="1" applyFill="1" applyBorder="1" applyAlignment="1">
      <alignment horizontal="right" vertical="center"/>
    </xf>
    <xf numFmtId="41" fontId="7" fillId="2" borderId="57" xfId="0" applyNumberFormat="1" applyFont="1" applyFill="1" applyBorder="1" applyAlignment="1">
      <alignment horizontal="right" vertical="center"/>
    </xf>
    <xf numFmtId="177" fontId="34" fillId="2" borderId="110" xfId="1" applyNumberFormat="1" applyFont="1" applyFill="1" applyBorder="1" applyAlignment="1">
      <alignment horizontal="right" vertical="center" wrapText="1"/>
    </xf>
    <xf numFmtId="176" fontId="7" fillId="2" borderId="57" xfId="0" applyNumberFormat="1" applyFont="1" applyFill="1" applyBorder="1" applyAlignment="1">
      <alignment horizontal="right" vertical="center"/>
    </xf>
    <xf numFmtId="41" fontId="8" fillId="2" borderId="58" xfId="1" applyFont="1" applyFill="1" applyBorder="1" applyAlignment="1">
      <alignment horizontal="right" vertical="center"/>
    </xf>
    <xf numFmtId="41" fontId="8" fillId="2" borderId="43" xfId="1" applyFont="1" applyFill="1" applyBorder="1" applyAlignment="1">
      <alignment horizontal="right" vertical="center"/>
    </xf>
    <xf numFmtId="176" fontId="7" fillId="2" borderId="45" xfId="0" applyNumberFormat="1" applyFont="1" applyFill="1" applyBorder="1" applyAlignment="1">
      <alignment horizontal="right" vertical="center"/>
    </xf>
    <xf numFmtId="177" fontId="30" fillId="2" borderId="1" xfId="1" applyNumberFormat="1" applyFont="1" applyFill="1" applyBorder="1" applyAlignment="1">
      <alignment horizontal="center" vertical="center" wrapText="1"/>
    </xf>
    <xf numFmtId="41" fontId="7" fillId="2" borderId="76" xfId="0" applyNumberFormat="1" applyFont="1" applyFill="1" applyBorder="1" applyAlignment="1">
      <alignment vertical="center"/>
    </xf>
    <xf numFmtId="176" fontId="7" fillId="2" borderId="45" xfId="0" applyNumberFormat="1" applyFont="1" applyFill="1" applyBorder="1" applyAlignment="1">
      <alignment vertical="center"/>
    </xf>
    <xf numFmtId="176" fontId="7" fillId="4" borderId="91" xfId="0" applyNumberFormat="1" applyFont="1" applyFill="1" applyBorder="1" applyAlignment="1">
      <alignment horizontal="right" vertical="center"/>
    </xf>
    <xf numFmtId="41" fontId="8" fillId="2" borderId="47" xfId="1" applyFont="1" applyFill="1" applyBorder="1" applyAlignment="1">
      <alignment horizontal="right" vertical="center"/>
    </xf>
    <xf numFmtId="41" fontId="8" fillId="2" borderId="30" xfId="1" applyFont="1" applyFill="1" applyBorder="1" applyAlignment="1">
      <alignment horizontal="right" vertical="center"/>
    </xf>
    <xf numFmtId="176" fontId="7" fillId="2" borderId="30" xfId="0" applyNumberFormat="1" applyFont="1" applyFill="1" applyBorder="1" applyAlignment="1">
      <alignment horizontal="right" vertical="center"/>
    </xf>
    <xf numFmtId="177" fontId="8" fillId="2" borderId="48" xfId="0" applyNumberFormat="1" applyFont="1" applyFill="1" applyBorder="1" applyAlignment="1">
      <alignment horizontal="right" vertical="center"/>
    </xf>
    <xf numFmtId="41" fontId="8" fillId="2" borderId="37" xfId="1" applyFont="1" applyFill="1" applyBorder="1" applyAlignment="1">
      <alignment horizontal="right" vertical="center"/>
    </xf>
    <xf numFmtId="41" fontId="8" fillId="2" borderId="32" xfId="1" applyFont="1" applyFill="1" applyBorder="1" applyAlignment="1">
      <alignment horizontal="right" vertical="center"/>
    </xf>
    <xf numFmtId="41" fontId="8" fillId="2" borderId="74" xfId="1" applyFont="1" applyFill="1" applyBorder="1" applyAlignment="1">
      <alignment horizontal="right" vertical="center"/>
    </xf>
    <xf numFmtId="41" fontId="8" fillId="2" borderId="28" xfId="1" applyFont="1" applyFill="1" applyBorder="1" applyAlignment="1">
      <alignment horizontal="right" vertical="center"/>
    </xf>
    <xf numFmtId="41" fontId="7" fillId="2" borderId="110" xfId="0" applyNumberFormat="1" applyFont="1" applyFill="1" applyBorder="1" applyAlignment="1">
      <alignment horizontal="right" vertical="center"/>
    </xf>
    <xf numFmtId="176" fontId="8" fillId="2" borderId="107" xfId="0" applyNumberFormat="1" applyFont="1" applyFill="1" applyBorder="1" applyAlignment="1">
      <alignment horizontal="right" vertical="center"/>
    </xf>
    <xf numFmtId="41" fontId="8" fillId="2" borderId="79" xfId="1" applyFont="1" applyFill="1" applyBorder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/>
    </xf>
    <xf numFmtId="41" fontId="8" fillId="2" borderId="52" xfId="1" applyFont="1" applyFill="1" applyBorder="1" applyAlignment="1">
      <alignment horizontal="right" vertical="center"/>
    </xf>
    <xf numFmtId="176" fontId="8" fillId="2" borderId="111" xfId="0" applyNumberFormat="1" applyFont="1" applyFill="1" applyBorder="1" applyAlignment="1">
      <alignment horizontal="right" vertical="center"/>
    </xf>
    <xf numFmtId="41" fontId="7" fillId="4" borderId="45" xfId="0" applyNumberFormat="1" applyFont="1" applyFill="1" applyBorder="1" applyAlignment="1">
      <alignment horizontal="right" vertical="center"/>
    </xf>
    <xf numFmtId="176" fontId="7" fillId="4" borderId="46" xfId="0" applyNumberFormat="1" applyFont="1" applyFill="1" applyBorder="1" applyAlignment="1">
      <alignment horizontal="right" vertical="center"/>
    </xf>
    <xf numFmtId="0" fontId="7" fillId="2" borderId="76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86" xfId="0" applyFont="1" applyFill="1" applyBorder="1" applyAlignment="1">
      <alignment horizontal="left" vertical="top" wrapText="1"/>
    </xf>
    <xf numFmtId="0" fontId="8" fillId="2" borderId="71" xfId="0" applyFont="1" applyFill="1" applyBorder="1" applyAlignment="1">
      <alignment horizontal="left" vertical="top" wrapText="1"/>
    </xf>
    <xf numFmtId="0" fontId="8" fillId="2" borderId="76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0" fontId="7" fillId="2" borderId="86" xfId="0" applyFont="1" applyFill="1" applyBorder="1" applyAlignment="1">
      <alignment horizontal="left" wrapText="1"/>
    </xf>
    <xf numFmtId="41" fontId="30" fillId="2" borderId="69" xfId="1" applyFont="1" applyFill="1" applyBorder="1" applyAlignment="1">
      <alignment horizontal="center" vertical="center" wrapText="1"/>
    </xf>
    <xf numFmtId="177" fontId="30" fillId="2" borderId="76" xfId="1" applyNumberFormat="1" applyFont="1" applyFill="1" applyBorder="1" applyAlignment="1">
      <alignment horizontal="right" vertical="center" wrapText="1"/>
    </xf>
    <xf numFmtId="41" fontId="7" fillId="2" borderId="37" xfId="0" applyNumberFormat="1" applyFont="1" applyFill="1" applyBorder="1" applyAlignment="1">
      <alignment horizontal="right" vertical="center"/>
    </xf>
    <xf numFmtId="41" fontId="7" fillId="2" borderId="88" xfId="0" applyNumberFormat="1" applyFont="1" applyFill="1" applyBorder="1" applyAlignment="1">
      <alignment horizontal="right" vertical="center"/>
    </xf>
    <xf numFmtId="41" fontId="7" fillId="2" borderId="9" xfId="0" applyNumberFormat="1" applyFont="1" applyFill="1" applyBorder="1" applyAlignment="1">
      <alignment horizontal="right" vertical="center"/>
    </xf>
    <xf numFmtId="41" fontId="7" fillId="2" borderId="69" xfId="0" applyNumberFormat="1" applyFont="1" applyFill="1" applyBorder="1" applyAlignment="1">
      <alignment horizontal="right" vertical="center"/>
    </xf>
    <xf numFmtId="41" fontId="7" fillId="2" borderId="30" xfId="0" applyNumberFormat="1" applyFont="1" applyFill="1" applyBorder="1" applyAlignment="1">
      <alignment horizontal="right" vertical="center"/>
    </xf>
    <xf numFmtId="177" fontId="34" fillId="2" borderId="79" xfId="1" applyNumberFormat="1" applyFont="1" applyFill="1" applyBorder="1" applyAlignment="1">
      <alignment horizontal="right" vertical="center" wrapText="1"/>
    </xf>
    <xf numFmtId="176" fontId="8" fillId="2" borderId="81" xfId="0" applyNumberFormat="1" applyFont="1" applyFill="1" applyBorder="1" applyAlignment="1">
      <alignment horizontal="center" vertical="center"/>
    </xf>
    <xf numFmtId="176" fontId="8" fillId="2" borderId="31" xfId="0" applyNumberFormat="1" applyFont="1" applyFill="1" applyBorder="1" applyAlignment="1">
      <alignment horizontal="center" vertical="center"/>
    </xf>
    <xf numFmtId="41" fontId="7" fillId="2" borderId="121" xfId="0" applyNumberFormat="1" applyFont="1" applyFill="1" applyBorder="1" applyAlignment="1">
      <alignment horizontal="right" vertical="center"/>
    </xf>
    <xf numFmtId="0" fontId="7" fillId="2" borderId="54" xfId="0" applyNumberFormat="1" applyFont="1" applyFill="1" applyBorder="1" applyAlignment="1">
      <alignment horizontal="right" vertical="center"/>
    </xf>
    <xf numFmtId="0" fontId="8" fillId="2" borderId="87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8" fillId="2" borderId="145" xfId="0" applyNumberFormat="1" applyFont="1" applyFill="1" applyBorder="1" applyAlignment="1">
      <alignment horizontal="right" vertical="center"/>
    </xf>
    <xf numFmtId="0" fontId="8" fillId="2" borderId="54" xfId="0" applyNumberFormat="1" applyFont="1" applyFill="1" applyBorder="1" applyAlignment="1">
      <alignment horizontal="right" vertical="center"/>
    </xf>
    <xf numFmtId="176" fontId="8" fillId="2" borderId="126" xfId="0" applyNumberFormat="1" applyFont="1" applyFill="1" applyBorder="1" applyAlignment="1">
      <alignment horizontal="right" vertical="center"/>
    </xf>
    <xf numFmtId="177" fontId="8" fillId="2" borderId="158" xfId="0" applyNumberFormat="1" applyFont="1" applyFill="1" applyBorder="1" applyAlignment="1">
      <alignment horizontal="right" vertical="center"/>
    </xf>
    <xf numFmtId="176" fontId="8" fillId="2" borderId="31" xfId="0" applyNumberFormat="1" applyFont="1" applyFill="1" applyBorder="1" applyAlignment="1">
      <alignment horizontal="left" vertical="center"/>
    </xf>
    <xf numFmtId="176" fontId="8" fillId="2" borderId="8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left" vertical="center"/>
    </xf>
    <xf numFmtId="41" fontId="8" fillId="2" borderId="91" xfId="0" applyNumberFormat="1" applyFont="1" applyFill="1" applyBorder="1" applyAlignment="1">
      <alignment horizontal="right" vertical="center"/>
    </xf>
    <xf numFmtId="177" fontId="8" fillId="2" borderId="92" xfId="0" applyNumberFormat="1" applyFont="1" applyFill="1" applyBorder="1" applyAlignment="1">
      <alignment horizontal="right" vertical="center"/>
    </xf>
    <xf numFmtId="176" fontId="8" fillId="2" borderId="63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177" fontId="7" fillId="2" borderId="117" xfId="0" applyNumberFormat="1" applyFont="1" applyFill="1" applyBorder="1" applyAlignment="1">
      <alignment horizontal="right" vertical="center"/>
    </xf>
    <xf numFmtId="177" fontId="8" fillId="2" borderId="125" xfId="0" applyNumberFormat="1" applyFont="1" applyFill="1" applyBorder="1" applyAlignment="1">
      <alignment horizontal="right" vertical="center"/>
    </xf>
    <xf numFmtId="177" fontId="7" fillId="2" borderId="69" xfId="0" applyNumberFormat="1" applyFont="1" applyFill="1" applyBorder="1" applyAlignment="1">
      <alignment horizontal="right" vertical="center"/>
    </xf>
    <xf numFmtId="177" fontId="7" fillId="2" borderId="76" xfId="0" applyNumberFormat="1" applyFont="1" applyFill="1" applyBorder="1" applyAlignment="1">
      <alignment horizontal="right" vertical="center"/>
    </xf>
    <xf numFmtId="177" fontId="7" fillId="2" borderId="32" xfId="0" applyNumberFormat="1" applyFont="1" applyFill="1" applyBorder="1" applyAlignment="1">
      <alignment horizontal="right" vertical="center"/>
    </xf>
    <xf numFmtId="0" fontId="7" fillId="2" borderId="76" xfId="0" applyFont="1" applyFill="1" applyBorder="1" applyAlignment="1">
      <alignment vertical="top" wrapText="1"/>
    </xf>
    <xf numFmtId="177" fontId="7" fillId="2" borderId="28" xfId="0" applyNumberFormat="1" applyFont="1" applyFill="1" applyBorder="1" applyAlignment="1">
      <alignment horizontal="right" vertical="center"/>
    </xf>
    <xf numFmtId="177" fontId="8" fillId="2" borderId="159" xfId="0" applyNumberFormat="1" applyFont="1" applyFill="1" applyBorder="1" applyAlignment="1">
      <alignment horizontal="right" vertical="center"/>
    </xf>
    <xf numFmtId="177" fontId="7" fillId="2" borderId="9" xfId="0" applyNumberFormat="1" applyFont="1" applyFill="1" applyBorder="1" applyAlignment="1">
      <alignment horizontal="right" vertical="center"/>
    </xf>
    <xf numFmtId="177" fontId="8" fillId="2" borderId="160" xfId="0" applyNumberFormat="1" applyFont="1" applyFill="1" applyBorder="1" applyAlignment="1">
      <alignment horizontal="right" vertical="center"/>
    </xf>
    <xf numFmtId="177" fontId="7" fillId="2" borderId="160" xfId="0" applyNumberFormat="1" applyFont="1" applyFill="1" applyBorder="1" applyAlignment="1">
      <alignment horizontal="right" vertical="center"/>
    </xf>
    <xf numFmtId="176" fontId="8" fillId="2" borderId="48" xfId="0" applyNumberFormat="1" applyFont="1" applyFill="1" applyBorder="1" applyAlignment="1">
      <alignment horizontal="left" vertical="center"/>
    </xf>
    <xf numFmtId="177" fontId="8" fillId="2" borderId="107" xfId="0" applyNumberFormat="1" applyFont="1" applyFill="1" applyBorder="1" applyAlignment="1">
      <alignment horizontal="right" vertical="center"/>
    </xf>
    <xf numFmtId="0" fontId="7" fillId="7" borderId="84" xfId="0" applyFont="1" applyFill="1" applyBorder="1" applyAlignment="1">
      <alignment horizontal="left" vertical="top" wrapText="1"/>
    </xf>
    <xf numFmtId="0" fontId="8" fillId="7" borderId="85" xfId="0" applyFont="1" applyFill="1" applyBorder="1" applyAlignment="1">
      <alignment horizontal="left" vertical="top" wrapText="1"/>
    </xf>
    <xf numFmtId="0" fontId="8" fillId="7" borderId="95" xfId="0" applyFont="1" applyFill="1" applyBorder="1" applyAlignment="1">
      <alignment horizontal="left" vertical="top" wrapText="1"/>
    </xf>
    <xf numFmtId="176" fontId="8" fillId="2" borderId="95" xfId="0" applyNumberFormat="1" applyFont="1" applyFill="1" applyBorder="1" applyAlignment="1">
      <alignment horizontal="right" vertical="center"/>
    </xf>
    <xf numFmtId="176" fontId="8" fillId="2" borderId="85" xfId="0" applyNumberFormat="1" applyFont="1" applyFill="1" applyBorder="1" applyAlignment="1">
      <alignment horizontal="right" vertical="center"/>
    </xf>
    <xf numFmtId="176" fontId="8" fillId="2" borderId="22" xfId="0" applyNumberFormat="1" applyFont="1" applyFill="1" applyBorder="1" applyAlignment="1">
      <alignment horizontal="right" vertical="center"/>
    </xf>
    <xf numFmtId="177" fontId="8" fillId="2" borderId="144" xfId="0" applyNumberFormat="1" applyFont="1" applyFill="1" applyBorder="1" applyAlignment="1">
      <alignment horizontal="right" vertical="center"/>
    </xf>
    <xf numFmtId="177" fontId="7" fillId="2" borderId="140" xfId="0" applyNumberFormat="1" applyFont="1" applyFill="1" applyBorder="1" applyAlignment="1">
      <alignment horizontal="right" vertical="center"/>
    </xf>
    <xf numFmtId="176" fontId="8" fillId="2" borderId="81" xfId="0" applyNumberFormat="1" applyFont="1" applyFill="1" applyBorder="1" applyAlignment="1">
      <alignment horizontal="left" vertical="top" wrapText="1"/>
    </xf>
    <xf numFmtId="177" fontId="7" fillId="2" borderId="32" xfId="0" applyNumberFormat="1" applyFont="1" applyFill="1" applyBorder="1" applyAlignment="1">
      <alignment vertical="center"/>
    </xf>
    <xf numFmtId="176" fontId="8" fillId="2" borderId="70" xfId="0" applyNumberFormat="1" applyFont="1" applyFill="1" applyBorder="1" applyAlignment="1">
      <alignment horizontal="right" vertical="center" wrapText="1"/>
    </xf>
    <xf numFmtId="0" fontId="7" fillId="7" borderId="84" xfId="0" applyFont="1" applyFill="1" applyBorder="1" applyAlignment="1">
      <alignment vertical="top" wrapText="1"/>
    </xf>
    <xf numFmtId="0" fontId="8" fillId="7" borderId="85" xfId="0" applyFont="1" applyFill="1" applyBorder="1" applyAlignment="1">
      <alignment vertical="top" wrapText="1"/>
    </xf>
    <xf numFmtId="0" fontId="8" fillId="7" borderId="95" xfId="0" applyFont="1" applyFill="1" applyBorder="1" applyAlignment="1">
      <alignment vertical="top" wrapText="1"/>
    </xf>
    <xf numFmtId="41" fontId="49" fillId="2" borderId="69" xfId="1" applyFont="1" applyFill="1" applyBorder="1" applyAlignment="1">
      <alignment horizontal="center" vertical="center" wrapText="1"/>
    </xf>
    <xf numFmtId="41" fontId="49" fillId="2" borderId="79" xfId="1" applyFont="1" applyFill="1" applyBorder="1" applyAlignment="1">
      <alignment horizontal="center" vertical="center" wrapText="1"/>
    </xf>
    <xf numFmtId="41" fontId="50" fillId="2" borderId="69" xfId="1" applyFont="1" applyFill="1" applyBorder="1" applyAlignment="1">
      <alignment horizontal="center" vertical="center" wrapText="1"/>
    </xf>
    <xf numFmtId="177" fontId="49" fillId="2" borderId="69" xfId="1" applyNumberFormat="1" applyFont="1" applyFill="1" applyBorder="1" applyAlignment="1">
      <alignment horizontal="right" vertical="center" wrapText="1"/>
    </xf>
    <xf numFmtId="41" fontId="50" fillId="2" borderId="1" xfId="1" applyFont="1" applyFill="1" applyBorder="1" applyAlignment="1">
      <alignment horizontal="center" vertical="center" wrapText="1"/>
    </xf>
    <xf numFmtId="41" fontId="49" fillId="2" borderId="1" xfId="1" applyFont="1" applyFill="1" applyBorder="1" applyAlignment="1">
      <alignment horizontal="center" vertical="center" wrapText="1"/>
    </xf>
    <xf numFmtId="177" fontId="49" fillId="2" borderId="1" xfId="1" applyNumberFormat="1" applyFont="1" applyFill="1" applyBorder="1" applyAlignment="1">
      <alignment horizontal="right" vertical="center" wrapText="1"/>
    </xf>
    <xf numFmtId="177" fontId="50" fillId="2" borderId="9" xfId="1" applyNumberFormat="1" applyFont="1" applyFill="1" applyBorder="1" applyAlignment="1">
      <alignment horizontal="right" vertical="center" wrapText="1"/>
    </xf>
    <xf numFmtId="177" fontId="30" fillId="2" borderId="83" xfId="1" applyNumberFormat="1" applyFont="1" applyFill="1" applyBorder="1" applyAlignment="1">
      <alignment horizontal="center" vertical="center" wrapText="1"/>
    </xf>
    <xf numFmtId="177" fontId="30" fillId="2" borderId="24" xfId="1" applyNumberFormat="1" applyFont="1" applyFill="1" applyBorder="1" applyAlignment="1">
      <alignment horizontal="center" vertical="center" wrapText="1"/>
    </xf>
    <xf numFmtId="177" fontId="30" fillId="2" borderId="70" xfId="1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right" vertical="center"/>
    </xf>
    <xf numFmtId="176" fontId="8" fillId="2" borderId="109" xfId="0" applyNumberFormat="1" applyFont="1" applyFill="1" applyBorder="1" applyAlignment="1">
      <alignment horizontal="right" vertical="center"/>
    </xf>
    <xf numFmtId="177" fontId="50" fillId="2" borderId="149" xfId="1" applyNumberFormat="1" applyFont="1" applyFill="1" applyBorder="1" applyAlignment="1">
      <alignment horizontal="right" vertical="center" wrapText="1"/>
    </xf>
    <xf numFmtId="41" fontId="7" fillId="2" borderId="74" xfId="0" applyNumberFormat="1" applyFont="1" applyFill="1" applyBorder="1" applyAlignment="1">
      <alignment horizontal="right" vertical="center"/>
    </xf>
    <xf numFmtId="177" fontId="50" fillId="4" borderId="85" xfId="1" applyNumberFormat="1" applyFont="1" applyFill="1" applyBorder="1" applyAlignment="1">
      <alignment horizontal="right" vertical="center" wrapText="1"/>
    </xf>
    <xf numFmtId="41" fontId="49" fillId="2" borderId="129" xfId="1" applyFont="1" applyFill="1" applyBorder="1" applyAlignment="1">
      <alignment horizontal="center" vertical="center" wrapText="1"/>
    </xf>
    <xf numFmtId="176" fontId="8" fillId="2" borderId="161" xfId="0" applyNumberFormat="1" applyFont="1" applyFill="1" applyBorder="1" applyAlignment="1">
      <alignment horizontal="right" vertical="center"/>
    </xf>
    <xf numFmtId="176" fontId="8" fillId="2" borderId="162" xfId="0" applyNumberFormat="1" applyFont="1" applyFill="1" applyBorder="1" applyAlignment="1">
      <alignment horizontal="right" vertical="center"/>
    </xf>
    <xf numFmtId="177" fontId="8" fillId="2" borderId="30" xfId="0" applyNumberFormat="1" applyFont="1" applyFill="1" applyBorder="1" applyAlignment="1">
      <alignment horizontal="center" vertical="center"/>
    </xf>
    <xf numFmtId="177" fontId="8" fillId="2" borderId="33" xfId="0" applyNumberFormat="1" applyFont="1" applyFill="1" applyBorder="1" applyAlignment="1">
      <alignment horizontal="center" vertical="center"/>
    </xf>
    <xf numFmtId="177" fontId="7" fillId="2" borderId="45" xfId="0" applyNumberFormat="1" applyFont="1" applyFill="1" applyBorder="1" applyAlignment="1">
      <alignment horizontal="center" vertical="center"/>
    </xf>
    <xf numFmtId="9" fontId="8" fillId="2" borderId="54" xfId="0" applyNumberFormat="1" applyFont="1" applyFill="1" applyBorder="1" applyAlignment="1">
      <alignment horizontal="right" vertical="center"/>
    </xf>
    <xf numFmtId="41" fontId="8" fillId="2" borderId="52" xfId="0" applyNumberFormat="1" applyFont="1" applyFill="1" applyBorder="1" applyAlignment="1">
      <alignment horizontal="right" vertical="center"/>
    </xf>
    <xf numFmtId="9" fontId="8" fillId="2" borderId="87" xfId="0" applyNumberFormat="1" applyFont="1" applyFill="1" applyBorder="1" applyAlignment="1">
      <alignment horizontal="right" vertical="center"/>
    </xf>
    <xf numFmtId="41" fontId="8" fillId="2" borderId="48" xfId="0" applyNumberFormat="1" applyFont="1" applyFill="1" applyBorder="1" applyAlignment="1">
      <alignment horizontal="right" vertical="center"/>
    </xf>
    <xf numFmtId="9" fontId="8" fillId="2" borderId="92" xfId="0" applyNumberFormat="1" applyFont="1" applyFill="1" applyBorder="1" applyAlignment="1">
      <alignment horizontal="right" vertical="center"/>
    </xf>
    <xf numFmtId="41" fontId="8" fillId="12" borderId="30" xfId="0" applyNumberFormat="1" applyFont="1" applyFill="1" applyBorder="1" applyAlignment="1">
      <alignment horizontal="right" vertical="center"/>
    </xf>
    <xf numFmtId="176" fontId="7" fillId="12" borderId="46" xfId="0" applyNumberFormat="1" applyFont="1" applyFill="1" applyBorder="1" applyAlignment="1">
      <alignment horizontal="right" vertical="center"/>
    </xf>
    <xf numFmtId="41" fontId="7" fillId="9" borderId="91" xfId="0" applyNumberFormat="1" applyFont="1" applyFill="1" applyBorder="1" applyAlignment="1">
      <alignment horizontal="right" vertical="center"/>
    </xf>
    <xf numFmtId="41" fontId="8" fillId="9" borderId="91" xfId="0" applyNumberFormat="1" applyFont="1" applyFill="1" applyBorder="1" applyAlignment="1">
      <alignment horizontal="right" vertical="center"/>
    </xf>
    <xf numFmtId="9" fontId="8" fillId="9" borderId="92" xfId="0" applyNumberFormat="1" applyFont="1" applyFill="1" applyBorder="1" applyAlignment="1">
      <alignment horizontal="right" vertical="center"/>
    </xf>
    <xf numFmtId="176" fontId="7" fillId="9" borderId="93" xfId="0" applyNumberFormat="1" applyFont="1" applyFill="1" applyBorder="1" applyAlignment="1">
      <alignment horizontal="right" vertical="center"/>
    </xf>
    <xf numFmtId="0" fontId="7" fillId="7" borderId="69" xfId="0" applyFont="1" applyFill="1" applyBorder="1" applyAlignment="1">
      <alignment horizontal="left" vertical="top" wrapText="1"/>
    </xf>
    <xf numFmtId="0" fontId="8" fillId="7" borderId="69" xfId="0" applyFont="1" applyFill="1" applyBorder="1" applyAlignment="1">
      <alignment horizontal="left" vertical="top" wrapText="1"/>
    </xf>
    <xf numFmtId="41" fontId="8" fillId="2" borderId="131" xfId="0" applyNumberFormat="1" applyFont="1" applyFill="1" applyBorder="1" applyAlignment="1">
      <alignment horizontal="right" vertical="center"/>
    </xf>
    <xf numFmtId="41" fontId="49" fillId="2" borderId="131" xfId="1" applyFont="1" applyFill="1" applyBorder="1" applyAlignment="1">
      <alignment horizontal="center" vertical="center" wrapText="1"/>
    </xf>
    <xf numFmtId="176" fontId="8" fillId="2" borderId="129" xfId="0" applyNumberFormat="1" applyFont="1" applyFill="1" applyBorder="1" applyAlignment="1">
      <alignment horizontal="right" vertical="center"/>
    </xf>
    <xf numFmtId="41" fontId="51" fillId="13" borderId="100" xfId="0" applyNumberFormat="1" applyFont="1" applyFill="1" applyBorder="1" applyAlignment="1" applyProtection="1">
      <alignment vertical="center" wrapText="1"/>
    </xf>
    <xf numFmtId="41" fontId="51" fillId="13" borderId="151" xfId="0" applyNumberFormat="1" applyFont="1" applyFill="1" applyBorder="1" applyAlignment="1" applyProtection="1">
      <alignment vertical="center" wrapText="1"/>
    </xf>
    <xf numFmtId="9" fontId="7" fillId="2" borderId="57" xfId="0" applyNumberFormat="1" applyFont="1" applyFill="1" applyBorder="1" applyAlignment="1">
      <alignment horizontal="right" vertical="center"/>
    </xf>
    <xf numFmtId="177" fontId="8" fillId="2" borderId="33" xfId="0" applyNumberFormat="1" applyFont="1" applyFill="1" applyBorder="1" applyAlignment="1">
      <alignment horizontal="right" vertical="center"/>
    </xf>
    <xf numFmtId="177" fontId="7" fillId="2" borderId="163" xfId="0" applyNumberFormat="1" applyFont="1" applyFill="1" applyBorder="1" applyAlignment="1">
      <alignment horizontal="right" vertical="center"/>
    </xf>
    <xf numFmtId="177" fontId="6" fillId="4" borderId="92" xfId="0" applyNumberFormat="1" applyFont="1" applyFill="1" applyBorder="1" applyAlignment="1">
      <alignment horizontal="right" vertical="center"/>
    </xf>
    <xf numFmtId="177" fontId="49" fillId="2" borderId="110" xfId="1" applyNumberFormat="1" applyFont="1" applyFill="1" applyBorder="1" applyAlignment="1">
      <alignment horizontal="right" vertical="center" wrapText="1"/>
    </xf>
    <xf numFmtId="177" fontId="50" fillId="2" borderId="140" xfId="1" applyNumberFormat="1" applyFont="1" applyFill="1" applyBorder="1" applyAlignment="1">
      <alignment horizontal="right" vertical="center" wrapText="1"/>
    </xf>
    <xf numFmtId="41" fontId="8" fillId="2" borderId="79" xfId="0" applyNumberFormat="1" applyFont="1" applyFill="1" applyBorder="1" applyAlignment="1">
      <alignment horizontal="center" vertical="center"/>
    </xf>
    <xf numFmtId="41" fontId="8" fillId="2" borderId="30" xfId="0" applyNumberFormat="1" applyFont="1" applyFill="1" applyBorder="1" applyAlignment="1">
      <alignment horizontal="center" vertical="center"/>
    </xf>
    <xf numFmtId="41" fontId="8" fillId="2" borderId="1" xfId="0" applyNumberFormat="1" applyFont="1" applyFill="1" applyBorder="1" applyAlignment="1">
      <alignment horizontal="center" vertical="center"/>
    </xf>
    <xf numFmtId="41" fontId="8" fillId="2" borderId="69" xfId="0" applyNumberFormat="1" applyFont="1" applyFill="1" applyBorder="1" applyAlignment="1">
      <alignment horizontal="center" vertical="center"/>
    </xf>
    <xf numFmtId="177" fontId="50" fillId="2" borderId="110" xfId="1" applyNumberFormat="1" applyFont="1" applyFill="1" applyBorder="1" applyAlignment="1">
      <alignment horizontal="right" vertical="center" wrapText="1"/>
    </xf>
    <xf numFmtId="41" fontId="8" fillId="2" borderId="29" xfId="0" applyNumberFormat="1" applyFont="1" applyFill="1" applyBorder="1" applyAlignment="1">
      <alignment horizontal="center" vertical="center"/>
    </xf>
    <xf numFmtId="177" fontId="50" fillId="4" borderId="91" xfId="1" applyNumberFormat="1" applyFont="1" applyFill="1" applyBorder="1" applyAlignment="1">
      <alignment horizontal="right" vertical="center" wrapText="1"/>
    </xf>
    <xf numFmtId="177" fontId="8" fillId="2" borderId="87" xfId="0" applyNumberFormat="1" applyFont="1" applyFill="1" applyBorder="1" applyAlignment="1">
      <alignment vertical="center"/>
    </xf>
    <xf numFmtId="177" fontId="8" fillId="2" borderId="32" xfId="0" applyNumberFormat="1" applyFont="1" applyFill="1" applyBorder="1" applyAlignment="1">
      <alignment vertical="center"/>
    </xf>
    <xf numFmtId="177" fontId="8" fillId="2" borderId="107" xfId="0" applyNumberFormat="1" applyFont="1" applyFill="1" applyBorder="1" applyAlignment="1">
      <alignment vertical="center"/>
    </xf>
    <xf numFmtId="177" fontId="8" fillId="2" borderId="165" xfId="0" applyNumberFormat="1" applyFont="1" applyFill="1" applyBorder="1" applyAlignment="1">
      <alignment vertical="center"/>
    </xf>
    <xf numFmtId="177" fontId="7" fillId="2" borderId="45" xfId="0" applyNumberFormat="1" applyFont="1" applyFill="1" applyBorder="1" applyAlignment="1">
      <alignment vertical="center"/>
    </xf>
    <xf numFmtId="177" fontId="7" fillId="2" borderId="54" xfId="0" applyNumberFormat="1" applyFont="1" applyFill="1" applyBorder="1" applyAlignment="1">
      <alignment vertical="center"/>
    </xf>
    <xf numFmtId="41" fontId="8" fillId="2" borderId="12" xfId="0" applyNumberFormat="1" applyFont="1" applyFill="1" applyBorder="1" applyAlignment="1">
      <alignment horizontal="right" vertical="center"/>
    </xf>
    <xf numFmtId="177" fontId="7" fillId="2" borderId="160" xfId="0" applyNumberFormat="1" applyFont="1" applyFill="1" applyBorder="1" applyAlignment="1">
      <alignment vertical="center"/>
    </xf>
    <xf numFmtId="177" fontId="7" fillId="2" borderId="57" xfId="0" applyNumberFormat="1" applyFont="1" applyFill="1" applyBorder="1" applyAlignment="1">
      <alignment vertical="center"/>
    </xf>
    <xf numFmtId="177" fontId="8" fillId="2" borderId="57" xfId="0" applyNumberFormat="1" applyFont="1" applyFill="1" applyBorder="1" applyAlignment="1">
      <alignment vertical="center"/>
    </xf>
    <xf numFmtId="177" fontId="8" fillId="2" borderId="157" xfId="0" applyNumberFormat="1" applyFont="1" applyFill="1" applyBorder="1" applyAlignment="1">
      <alignment vertical="center"/>
    </xf>
    <xf numFmtId="176" fontId="8" fillId="2" borderId="153" xfId="0" applyNumberFormat="1" applyFont="1" applyFill="1" applyBorder="1" applyAlignment="1">
      <alignment horizontal="left" vertical="center"/>
    </xf>
    <xf numFmtId="41" fontId="8" fillId="2" borderId="166" xfId="0" applyNumberFormat="1" applyFont="1" applyFill="1" applyBorder="1" applyAlignment="1">
      <alignment horizontal="right" vertical="center"/>
    </xf>
    <xf numFmtId="177" fontId="8" fillId="2" borderId="79" xfId="0" applyNumberFormat="1" applyFont="1" applyFill="1" applyBorder="1" applyAlignment="1">
      <alignment vertical="center"/>
    </xf>
    <xf numFmtId="177" fontId="7" fillId="4" borderId="91" xfId="0" applyNumberFormat="1" applyFont="1" applyFill="1" applyBorder="1" applyAlignment="1">
      <alignment vertical="center"/>
    </xf>
    <xf numFmtId="177" fontId="34" fillId="2" borderId="149" xfId="1" applyNumberFormat="1" applyFont="1" applyFill="1" applyBorder="1" applyAlignment="1">
      <alignment horizontal="right" vertical="center" wrapText="1"/>
    </xf>
    <xf numFmtId="41" fontId="49" fillId="2" borderId="125" xfId="1" applyFont="1" applyFill="1" applyBorder="1" applyAlignment="1">
      <alignment horizontal="center" vertical="center" wrapText="1"/>
    </xf>
    <xf numFmtId="41" fontId="49" fillId="2" borderId="144" xfId="1" applyFont="1" applyFill="1" applyBorder="1" applyAlignment="1">
      <alignment horizontal="center" vertical="center" wrapText="1"/>
    </xf>
    <xf numFmtId="176" fontId="8" fillId="2" borderId="131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center" vertical="center"/>
    </xf>
    <xf numFmtId="177" fontId="34" fillId="2" borderId="160" xfId="1" applyNumberFormat="1" applyFont="1" applyFill="1" applyBorder="1" applyAlignment="1">
      <alignment horizontal="right" vertical="center" wrapText="1"/>
    </xf>
    <xf numFmtId="176" fontId="7" fillId="2" borderId="154" xfId="0" applyNumberFormat="1" applyFont="1" applyFill="1" applyBorder="1" applyAlignment="1">
      <alignment horizontal="right" vertical="center"/>
    </xf>
    <xf numFmtId="176" fontId="8" fillId="2" borderId="70" xfId="0" applyNumberFormat="1" applyFont="1" applyFill="1" applyBorder="1" applyAlignment="1">
      <alignment vertical="center"/>
    </xf>
    <xf numFmtId="176" fontId="8" fillId="2" borderId="77" xfId="0" applyNumberFormat="1" applyFont="1" applyFill="1" applyBorder="1" applyAlignment="1">
      <alignment vertical="center"/>
    </xf>
    <xf numFmtId="176" fontId="8" fillId="2" borderId="81" xfId="0" applyNumberFormat="1" applyFont="1" applyFill="1" applyBorder="1" applyAlignment="1">
      <alignment vertical="center"/>
    </xf>
    <xf numFmtId="176" fontId="8" fillId="2" borderId="31" xfId="0" applyNumberFormat="1" applyFont="1" applyFill="1" applyBorder="1" applyAlignment="1">
      <alignment vertical="center"/>
    </xf>
    <xf numFmtId="176" fontId="7" fillId="2" borderId="46" xfId="0" applyNumberFormat="1" applyFont="1" applyFill="1" applyBorder="1" applyAlignment="1">
      <alignment horizontal="left" vertical="center"/>
    </xf>
    <xf numFmtId="41" fontId="7" fillId="2" borderId="167" xfId="0" applyNumberFormat="1" applyFont="1" applyFill="1" applyBorder="1" applyAlignment="1">
      <alignment horizontal="right" vertical="center"/>
    </xf>
    <xf numFmtId="41" fontId="8" fillId="2" borderId="89" xfId="0" applyNumberFormat="1" applyFont="1" applyFill="1" applyBorder="1" applyAlignment="1">
      <alignment horizontal="right" vertical="center"/>
    </xf>
    <xf numFmtId="41" fontId="8" fillId="2" borderId="152" xfId="0" applyNumberFormat="1" applyFont="1" applyFill="1" applyBorder="1" applyAlignment="1">
      <alignment horizontal="right" vertical="center"/>
    </xf>
    <xf numFmtId="177" fontId="7" fillId="9" borderId="92" xfId="0" applyNumberFormat="1" applyFont="1" applyFill="1" applyBorder="1" applyAlignment="1">
      <alignment horizontal="right" vertical="center"/>
    </xf>
    <xf numFmtId="41" fontId="6" fillId="12" borderId="76" xfId="0" applyNumberFormat="1" applyFont="1" applyFill="1" applyBorder="1">
      <alignment vertical="center"/>
    </xf>
    <xf numFmtId="177" fontId="6" fillId="12" borderId="9" xfId="0" applyNumberFormat="1" applyFont="1" applyFill="1" applyBorder="1" applyAlignment="1">
      <alignment horizontal="right" vertical="center"/>
    </xf>
    <xf numFmtId="41" fontId="8" fillId="2" borderId="85" xfId="1" applyFont="1" applyFill="1" applyBorder="1" applyAlignment="1">
      <alignment horizontal="right" vertical="center"/>
    </xf>
    <xf numFmtId="177" fontId="7" fillId="4" borderId="54" xfId="0" applyNumberFormat="1" applyFont="1" applyFill="1" applyBorder="1" applyAlignment="1">
      <alignment horizontal="right" vertical="center"/>
    </xf>
    <xf numFmtId="9" fontId="8" fillId="2" borderId="157" xfId="0" applyNumberFormat="1" applyFont="1" applyFill="1" applyBorder="1" applyAlignment="1">
      <alignment horizontal="right" vertical="center"/>
    </xf>
    <xf numFmtId="176" fontId="7" fillId="2" borderId="76" xfId="0" applyNumberFormat="1" applyFont="1" applyFill="1" applyBorder="1" applyAlignment="1">
      <alignment horizontal="right" vertical="center"/>
    </xf>
    <xf numFmtId="177" fontId="8" fillId="2" borderId="143" xfId="0" applyNumberFormat="1" applyFont="1" applyFill="1" applyBorder="1" applyAlignment="1">
      <alignment horizontal="right" vertical="center"/>
    </xf>
    <xf numFmtId="177" fontId="7" fillId="2" borderId="96" xfId="0" applyNumberFormat="1" applyFont="1" applyFill="1" applyBorder="1" applyAlignment="1">
      <alignment horizontal="right" vertical="center"/>
    </xf>
    <xf numFmtId="177" fontId="7" fillId="2" borderId="110" xfId="0" applyNumberFormat="1" applyFont="1" applyFill="1" applyBorder="1" applyAlignment="1">
      <alignment horizontal="right" vertical="center"/>
    </xf>
    <xf numFmtId="41" fontId="7" fillId="2" borderId="71" xfId="0" applyNumberFormat="1" applyFont="1" applyFill="1" applyBorder="1" applyAlignment="1">
      <alignment horizontal="right" vertical="center"/>
    </xf>
    <xf numFmtId="41" fontId="7" fillId="2" borderId="64" xfId="0" applyNumberFormat="1" applyFont="1" applyFill="1" applyBorder="1" applyAlignment="1">
      <alignment horizontal="right" vertical="center"/>
    </xf>
    <xf numFmtId="176" fontId="8" fillId="2" borderId="38" xfId="0" applyNumberFormat="1" applyFont="1" applyFill="1" applyBorder="1" applyAlignment="1">
      <alignment horizontal="right" vertical="center"/>
    </xf>
    <xf numFmtId="176" fontId="34" fillId="2" borderId="69" xfId="1" applyNumberFormat="1" applyFont="1" applyFill="1" applyBorder="1" applyAlignment="1">
      <alignment vertical="center" wrapText="1"/>
    </xf>
    <xf numFmtId="176" fontId="34" fillId="2" borderId="149" xfId="1" applyNumberFormat="1" applyFont="1" applyFill="1" applyBorder="1" applyAlignment="1">
      <alignment vertical="center" wrapText="1"/>
    </xf>
    <xf numFmtId="41" fontId="7" fillId="12" borderId="28" xfId="0" applyNumberFormat="1" applyFont="1" applyFill="1" applyBorder="1" applyAlignment="1">
      <alignment horizontal="right" vertical="center"/>
    </xf>
    <xf numFmtId="176" fontId="7" fillId="12" borderId="45" xfId="0" applyNumberFormat="1" applyFont="1" applyFill="1" applyBorder="1" applyAlignment="1">
      <alignment horizontal="right" vertical="center"/>
    </xf>
    <xf numFmtId="177" fontId="7" fillId="12" borderId="91" xfId="0" applyNumberFormat="1" applyFont="1" applyFill="1" applyBorder="1" applyAlignment="1">
      <alignment horizontal="right" vertical="center"/>
    </xf>
    <xf numFmtId="41" fontId="7" fillId="12" borderId="90" xfId="0" applyNumberFormat="1" applyFont="1" applyFill="1" applyBorder="1" applyAlignment="1">
      <alignment horizontal="right" vertical="center"/>
    </xf>
    <xf numFmtId="177" fontId="7" fillId="12" borderId="57" xfId="0" applyNumberFormat="1" applyFont="1" applyFill="1" applyBorder="1" applyAlignment="1">
      <alignment horizontal="right" vertical="center"/>
    </xf>
    <xf numFmtId="176" fontId="8" fillId="12" borderId="46" xfId="0" applyNumberFormat="1" applyFont="1" applyFill="1" applyBorder="1" applyAlignment="1">
      <alignment horizontal="right" vertical="center"/>
    </xf>
    <xf numFmtId="41" fontId="7" fillId="12" borderId="85" xfId="0" applyNumberFormat="1" applyFont="1" applyFill="1" applyBorder="1" applyAlignment="1">
      <alignment horizontal="right" vertical="center"/>
    </xf>
    <xf numFmtId="176" fontId="7" fillId="12" borderId="91" xfId="0" applyNumberFormat="1" applyFont="1" applyFill="1" applyBorder="1" applyAlignment="1">
      <alignment horizontal="right" vertical="center"/>
    </xf>
    <xf numFmtId="177" fontId="7" fillId="12" borderId="157" xfId="0" applyNumberFormat="1" applyFont="1" applyFill="1" applyBorder="1" applyAlignment="1">
      <alignment horizontal="right" vertical="center"/>
    </xf>
    <xf numFmtId="176" fontId="7" fillId="12" borderId="25" xfId="0" applyNumberFormat="1" applyFont="1" applyFill="1" applyBorder="1" applyAlignment="1">
      <alignment horizontal="right" vertical="center"/>
    </xf>
    <xf numFmtId="176" fontId="7" fillId="12" borderId="112" xfId="0" applyNumberFormat="1" applyFont="1" applyFill="1" applyBorder="1" applyAlignment="1">
      <alignment horizontal="right" vertical="center"/>
    </xf>
    <xf numFmtId="176" fontId="7" fillId="12" borderId="37" xfId="0" applyNumberFormat="1" applyFont="1" applyFill="1" applyBorder="1" applyAlignment="1">
      <alignment horizontal="right" vertical="center"/>
    </xf>
    <xf numFmtId="177" fontId="7" fillId="12" borderId="164" xfId="0" applyNumberFormat="1" applyFont="1" applyFill="1" applyBorder="1" applyAlignment="1">
      <alignment horizontal="right" vertical="center"/>
    </xf>
    <xf numFmtId="41" fontId="7" fillId="12" borderId="54" xfId="0" applyNumberFormat="1" applyFont="1" applyFill="1" applyBorder="1" applyAlignment="1">
      <alignment horizontal="right" vertical="center"/>
    </xf>
    <xf numFmtId="9" fontId="8" fillId="12" borderId="57" xfId="0" applyNumberFormat="1" applyFont="1" applyFill="1" applyBorder="1" applyAlignment="1">
      <alignment horizontal="right" vertical="center"/>
    </xf>
    <xf numFmtId="176" fontId="7" fillId="2" borderId="88" xfId="0" applyNumberFormat="1" applyFont="1" applyFill="1" applyBorder="1" applyAlignment="1">
      <alignment horizontal="right" vertical="center"/>
    </xf>
    <xf numFmtId="41" fontId="8" fillId="2" borderId="141" xfId="0" applyNumberFormat="1" applyFont="1" applyFill="1" applyBorder="1" applyAlignment="1">
      <alignment horizontal="right" vertical="center"/>
    </xf>
    <xf numFmtId="0" fontId="8" fillId="2" borderId="168" xfId="0" applyFont="1" applyFill="1" applyBorder="1" applyAlignment="1">
      <alignment horizontal="left" vertical="top" wrapText="1"/>
    </xf>
    <xf numFmtId="176" fontId="7" fillId="9" borderId="91" xfId="0" applyNumberFormat="1" applyFont="1" applyFill="1" applyBorder="1" applyAlignment="1">
      <alignment horizontal="right" vertical="center"/>
    </xf>
    <xf numFmtId="177" fontId="7" fillId="9" borderId="91" xfId="0" applyNumberFormat="1" applyFont="1" applyFill="1" applyBorder="1" applyAlignment="1">
      <alignment horizontal="right" vertical="center"/>
    </xf>
    <xf numFmtId="41" fontId="28" fillId="12" borderId="79" xfId="0" applyNumberFormat="1" applyFont="1" applyFill="1" applyBorder="1">
      <alignment vertical="center"/>
    </xf>
    <xf numFmtId="41" fontId="28" fillId="12" borderId="69" xfId="0" applyNumberFormat="1" applyFont="1" applyFill="1" applyBorder="1">
      <alignment vertical="center"/>
    </xf>
    <xf numFmtId="41" fontId="6" fillId="4" borderId="91" xfId="0" applyNumberFormat="1" applyFont="1" applyFill="1" applyBorder="1" applyAlignment="1">
      <alignment horizontal="right" vertical="center"/>
    </xf>
    <xf numFmtId="0" fontId="25" fillId="2" borderId="69" xfId="4" applyNumberFormat="1" applyFont="1" applyFill="1" applyBorder="1" applyAlignment="1">
      <alignment horizontal="left" vertical="top" wrapText="1"/>
    </xf>
    <xf numFmtId="0" fontId="25" fillId="2" borderId="1" xfId="4" applyNumberFormat="1" applyFont="1" applyFill="1" applyBorder="1" applyAlignment="1">
      <alignment horizontal="left" vertical="center" wrapText="1"/>
    </xf>
    <xf numFmtId="0" fontId="25" fillId="2" borderId="69" xfId="4" applyNumberFormat="1" applyFont="1" applyFill="1" applyBorder="1" applyAlignment="1">
      <alignment horizontal="left" vertical="center" wrapText="1"/>
    </xf>
    <xf numFmtId="0" fontId="25" fillId="2" borderId="79" xfId="4" applyNumberFormat="1" applyFont="1" applyFill="1" applyBorder="1" applyAlignment="1">
      <alignment horizontal="left" vertical="top" wrapText="1"/>
    </xf>
    <xf numFmtId="41" fontId="8" fillId="2" borderId="169" xfId="0" applyNumberFormat="1" applyFont="1" applyFill="1" applyBorder="1" applyAlignment="1">
      <alignment horizontal="right" vertical="center"/>
    </xf>
    <xf numFmtId="41" fontId="8" fillId="2" borderId="170" xfId="0" applyNumberFormat="1" applyFont="1" applyFill="1" applyBorder="1" applyAlignment="1">
      <alignment horizontal="right" vertical="center"/>
    </xf>
    <xf numFmtId="176" fontId="6" fillId="6" borderId="85" xfId="0" applyNumberFormat="1" applyFont="1" applyFill="1" applyBorder="1" applyAlignment="1">
      <alignment horizontal="right" vertical="center"/>
    </xf>
    <xf numFmtId="176" fontId="6" fillId="5" borderId="9" xfId="0" applyNumberFormat="1" applyFont="1" applyFill="1" applyBorder="1" applyAlignment="1">
      <alignment horizontal="right" vertical="center"/>
    </xf>
    <xf numFmtId="0" fontId="28" fillId="0" borderId="81" xfId="0" applyFont="1" applyBorder="1" applyAlignment="1">
      <alignment vertical="center" wrapText="1"/>
    </xf>
    <xf numFmtId="0" fontId="8" fillId="2" borderId="15" xfId="0" applyFont="1" applyFill="1" applyBorder="1" applyAlignment="1">
      <alignment horizontal="left" vertical="top" wrapText="1"/>
    </xf>
    <xf numFmtId="176" fontId="7" fillId="2" borderId="95" xfId="0" applyNumberFormat="1" applyFont="1" applyFill="1" applyBorder="1" applyAlignment="1">
      <alignment horizontal="right" vertical="center"/>
    </xf>
    <xf numFmtId="41" fontId="8" fillId="2" borderId="158" xfId="0" applyNumberFormat="1" applyFont="1" applyFill="1" applyBorder="1" applyAlignment="1">
      <alignment horizontal="right" vertical="center"/>
    </xf>
    <xf numFmtId="176" fontId="7" fillId="14" borderId="7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176" fontId="7" fillId="2" borderId="112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177" fontId="25" fillId="2" borderId="76" xfId="5" applyNumberFormat="1" applyFont="1" applyFill="1" applyBorder="1" applyAlignment="1">
      <alignment horizontal="right" vertical="center" wrapText="1"/>
    </xf>
    <xf numFmtId="0" fontId="28" fillId="0" borderId="81" xfId="0" applyFont="1" applyBorder="1">
      <alignment vertical="center"/>
    </xf>
    <xf numFmtId="41" fontId="25" fillId="2" borderId="77" xfId="5" applyNumberFormat="1" applyFont="1" applyFill="1" applyBorder="1" applyAlignment="1">
      <alignment vertical="center" wrapText="1"/>
    </xf>
    <xf numFmtId="177" fontId="7" fillId="2" borderId="107" xfId="5" applyNumberFormat="1" applyFont="1" applyFill="1" applyBorder="1" applyAlignment="1">
      <alignment horizontal="right" vertical="center" wrapText="1"/>
    </xf>
    <xf numFmtId="177" fontId="8" fillId="2" borderId="38" xfId="5" applyNumberFormat="1" applyFont="1" applyFill="1" applyBorder="1" applyAlignment="1">
      <alignment horizontal="right" vertical="center" wrapText="1"/>
    </xf>
    <xf numFmtId="177" fontId="8" fillId="2" borderId="129" xfId="5" applyNumberFormat="1" applyFont="1" applyFill="1" applyBorder="1" applyAlignment="1">
      <alignment horizontal="right" vertical="center" wrapText="1"/>
    </xf>
    <xf numFmtId="41" fontId="24" fillId="2" borderId="37" xfId="4" applyNumberFormat="1" applyFont="1" applyFill="1" applyBorder="1" applyAlignment="1">
      <alignment horizontal="right" vertical="center" wrapText="1"/>
    </xf>
    <xf numFmtId="177" fontId="7" fillId="9" borderId="92" xfId="5" applyNumberFormat="1" applyFont="1" applyFill="1" applyBorder="1" applyAlignment="1">
      <alignment horizontal="right" vertical="center" wrapText="1"/>
    </xf>
    <xf numFmtId="41" fontId="17" fillId="11" borderId="41" xfId="1" applyFont="1" applyFill="1" applyBorder="1" applyAlignment="1">
      <alignment vertical="center"/>
    </xf>
    <xf numFmtId="41" fontId="17" fillId="11" borderId="69" xfId="1" applyFont="1" applyFill="1" applyBorder="1" applyAlignment="1">
      <alignment vertical="center"/>
    </xf>
    <xf numFmtId="41" fontId="24" fillId="2" borderId="90" xfId="1" applyFont="1" applyFill="1" applyBorder="1" applyAlignment="1">
      <alignment horizontal="right" vertical="center" wrapText="1"/>
    </xf>
    <xf numFmtId="41" fontId="24" fillId="2" borderId="8" xfId="1" applyFont="1" applyFill="1" applyBorder="1" applyAlignment="1">
      <alignment horizontal="right" vertical="center" wrapText="1"/>
    </xf>
    <xf numFmtId="41" fontId="17" fillId="11" borderId="87" xfId="1" applyFont="1" applyFill="1" applyBorder="1" applyAlignment="1">
      <alignment vertical="center"/>
    </xf>
    <xf numFmtId="41" fontId="24" fillId="2" borderId="122" xfId="1" applyFont="1" applyFill="1" applyBorder="1" applyAlignment="1">
      <alignment horizontal="right" vertical="center" wrapText="1"/>
    </xf>
    <xf numFmtId="41" fontId="8" fillId="11" borderId="87" xfId="1" applyFont="1" applyFill="1" applyBorder="1" applyAlignment="1">
      <alignment vertical="center"/>
    </xf>
    <xf numFmtId="177" fontId="24" fillId="2" borderId="76" xfId="5" applyNumberFormat="1" applyFont="1" applyFill="1" applyBorder="1" applyAlignment="1">
      <alignment horizontal="right" vertical="center" wrapText="1"/>
    </xf>
    <xf numFmtId="41" fontId="25" fillId="2" borderId="79" xfId="1" applyFont="1" applyFill="1" applyBorder="1" applyAlignment="1">
      <alignment horizontal="right" vertical="center" wrapText="1"/>
    </xf>
    <xf numFmtId="41" fontId="24" fillId="2" borderId="74" xfId="1" applyFont="1" applyFill="1" applyBorder="1" applyAlignment="1">
      <alignment horizontal="right" vertical="center" wrapText="1"/>
    </xf>
    <xf numFmtId="41" fontId="7" fillId="2" borderId="45" xfId="1" applyFont="1" applyFill="1" applyBorder="1" applyAlignment="1">
      <alignment horizontal="right" vertical="center"/>
    </xf>
    <xf numFmtId="176" fontId="7" fillId="2" borderId="37" xfId="0" applyNumberFormat="1" applyFont="1" applyFill="1" applyBorder="1" applyAlignment="1">
      <alignment horizontal="right" vertical="center"/>
    </xf>
    <xf numFmtId="176" fontId="8" fillId="2" borderId="113" xfId="0" applyNumberFormat="1" applyFont="1" applyFill="1" applyBorder="1" applyAlignment="1">
      <alignment horizontal="right" vertical="center"/>
    </xf>
    <xf numFmtId="41" fontId="7" fillId="2" borderId="76" xfId="1" applyFont="1" applyFill="1" applyBorder="1" applyAlignment="1">
      <alignment horizontal="right" vertical="center"/>
    </xf>
    <xf numFmtId="177" fontId="34" fillId="2" borderId="110" xfId="1" applyNumberFormat="1" applyFont="1" applyFill="1" applyBorder="1" applyAlignment="1">
      <alignment horizontal="center" vertical="center" wrapText="1"/>
    </xf>
    <xf numFmtId="177" fontId="34" fillId="2" borderId="140" xfId="1" applyNumberFormat="1" applyFont="1" applyFill="1" applyBorder="1" applyAlignment="1">
      <alignment horizontal="center" vertical="center" wrapText="1"/>
    </xf>
    <xf numFmtId="3" fontId="18" fillId="2" borderId="85" xfId="0" applyNumberFormat="1" applyFont="1" applyFill="1" applyBorder="1">
      <alignment vertical="center"/>
    </xf>
    <xf numFmtId="41" fontId="25" fillId="2" borderId="69" xfId="5" applyFont="1" applyFill="1" applyBorder="1" applyAlignment="1">
      <alignment horizontal="right" vertical="center" wrapText="1"/>
    </xf>
    <xf numFmtId="41" fontId="24" fillId="2" borderId="45" xfId="5" applyFont="1" applyFill="1" applyBorder="1" applyAlignment="1">
      <alignment horizontal="right" vertical="center" wrapText="1"/>
    </xf>
    <xf numFmtId="41" fontId="8" fillId="2" borderId="107" xfId="5" applyFont="1" applyFill="1" applyBorder="1" applyAlignment="1">
      <alignment horizontal="right" vertical="center" wrapText="1"/>
    </xf>
    <xf numFmtId="41" fontId="7" fillId="2" borderId="45" xfId="5" applyFont="1" applyFill="1" applyBorder="1" applyAlignment="1">
      <alignment horizontal="right" vertical="center" wrapText="1"/>
    </xf>
    <xf numFmtId="41" fontId="25" fillId="2" borderId="1" xfId="5" applyFont="1" applyFill="1" applyBorder="1" applyAlignment="1">
      <alignment horizontal="right" vertical="center" wrapText="1"/>
    </xf>
    <xf numFmtId="41" fontId="25" fillId="2" borderId="79" xfId="5" applyFont="1" applyFill="1" applyBorder="1" applyAlignment="1">
      <alignment horizontal="right" vertical="center" wrapText="1"/>
    </xf>
    <xf numFmtId="177" fontId="8" fillId="2" borderId="131" xfId="5" applyNumberFormat="1" applyFont="1" applyFill="1" applyBorder="1" applyAlignment="1">
      <alignment horizontal="right" vertical="center" wrapText="1"/>
    </xf>
    <xf numFmtId="177" fontId="8" fillId="2" borderId="110" xfId="5" applyNumberFormat="1" applyFont="1" applyFill="1" applyBorder="1" applyAlignment="1">
      <alignment horizontal="right" vertical="center" wrapText="1"/>
    </xf>
    <xf numFmtId="177" fontId="7" fillId="2" borderId="45" xfId="5" applyNumberFormat="1" applyFont="1" applyFill="1" applyBorder="1" applyAlignment="1">
      <alignment horizontal="right" vertical="center" wrapText="1"/>
    </xf>
    <xf numFmtId="177" fontId="8" fillId="9" borderId="91" xfId="5" applyNumberFormat="1" applyFont="1" applyFill="1" applyBorder="1" applyAlignment="1">
      <alignment horizontal="right" vertical="center" wrapText="1"/>
    </xf>
    <xf numFmtId="41" fontId="24" fillId="2" borderId="110" xfId="5" applyFont="1" applyFill="1" applyBorder="1" applyAlignment="1">
      <alignment horizontal="right" vertical="center" wrapText="1"/>
    </xf>
    <xf numFmtId="41" fontId="24" fillId="2" borderId="110" xfId="4" applyNumberFormat="1" applyFont="1" applyFill="1" applyBorder="1" applyAlignment="1">
      <alignment horizontal="right" vertical="center" wrapText="1"/>
    </xf>
    <xf numFmtId="176" fontId="7" fillId="2" borderId="110" xfId="5" applyNumberFormat="1" applyFont="1" applyFill="1" applyBorder="1" applyAlignment="1">
      <alignment horizontal="right" vertical="center" wrapText="1"/>
    </xf>
    <xf numFmtId="176" fontId="17" fillId="11" borderId="87" xfId="0" applyNumberFormat="1" applyFont="1" applyFill="1" applyBorder="1">
      <alignment vertical="center"/>
    </xf>
    <xf numFmtId="176" fontId="17" fillId="11" borderId="1" xfId="0" applyNumberFormat="1" applyFont="1" applyFill="1" applyBorder="1">
      <alignment vertical="center"/>
    </xf>
    <xf numFmtId="176" fontId="17" fillId="11" borderId="41" xfId="0" applyNumberFormat="1" applyFont="1" applyFill="1" applyBorder="1">
      <alignment vertical="center"/>
    </xf>
    <xf numFmtId="176" fontId="17" fillId="11" borderId="69" xfId="0" applyNumberFormat="1" applyFont="1" applyFill="1" applyBorder="1">
      <alignment vertical="center"/>
    </xf>
    <xf numFmtId="176" fontId="17" fillId="11" borderId="32" xfId="0" applyNumberFormat="1" applyFont="1" applyFill="1" applyBorder="1">
      <alignment vertical="center"/>
    </xf>
    <xf numFmtId="176" fontId="17" fillId="11" borderId="79" xfId="0" applyNumberFormat="1" applyFont="1" applyFill="1" applyBorder="1">
      <alignment vertical="center"/>
    </xf>
    <xf numFmtId="178" fontId="17" fillId="11" borderId="41" xfId="0" applyNumberFormat="1" applyFont="1" applyFill="1" applyBorder="1">
      <alignment vertical="center"/>
    </xf>
    <xf numFmtId="178" fontId="17" fillId="11" borderId="69" xfId="0" applyNumberFormat="1" applyFont="1" applyFill="1" applyBorder="1">
      <alignment vertical="center"/>
    </xf>
    <xf numFmtId="176" fontId="8" fillId="11" borderId="87" xfId="0" applyNumberFormat="1" applyFont="1" applyFill="1" applyBorder="1">
      <alignment vertical="center"/>
    </xf>
    <xf numFmtId="176" fontId="8" fillId="11" borderId="1" xfId="0" applyNumberFormat="1" applyFont="1" applyFill="1" applyBorder="1">
      <alignment vertical="center"/>
    </xf>
    <xf numFmtId="177" fontId="24" fillId="9" borderId="85" xfId="5" applyNumberFormat="1" applyFont="1" applyFill="1" applyBorder="1" applyAlignment="1">
      <alignment horizontal="right" vertical="center" wrapText="1"/>
    </xf>
    <xf numFmtId="41" fontId="7" fillId="2" borderId="69" xfId="1" applyFont="1" applyFill="1" applyBorder="1" applyAlignment="1">
      <alignment horizontal="right" vertical="center"/>
    </xf>
    <xf numFmtId="177" fontId="34" fillId="2" borderId="9" xfId="1" applyNumberFormat="1" applyFont="1" applyFill="1" applyBorder="1" applyAlignment="1">
      <alignment horizontal="center" vertical="center" wrapText="1"/>
    </xf>
    <xf numFmtId="41" fontId="7" fillId="2" borderId="54" xfId="1" applyFont="1" applyFill="1" applyBorder="1" applyAlignment="1">
      <alignment horizontal="right" vertical="center"/>
    </xf>
    <xf numFmtId="41" fontId="7" fillId="2" borderId="44" xfId="1" applyFont="1" applyFill="1" applyBorder="1" applyAlignment="1">
      <alignment horizontal="right" vertical="center"/>
    </xf>
    <xf numFmtId="41" fontId="8" fillId="2" borderId="156" xfId="1" applyFont="1" applyFill="1" applyBorder="1" applyAlignment="1">
      <alignment horizontal="right" vertical="center"/>
    </xf>
    <xf numFmtId="41" fontId="7" fillId="2" borderId="82" xfId="1" applyFont="1" applyFill="1" applyBorder="1" applyAlignment="1">
      <alignment horizontal="right" vertical="center"/>
    </xf>
    <xf numFmtId="41" fontId="8" fillId="2" borderId="8" xfId="1" applyFont="1" applyFill="1" applyBorder="1" applyAlignment="1">
      <alignment horizontal="right" vertical="center"/>
    </xf>
    <xf numFmtId="41" fontId="8" fillId="2" borderId="89" xfId="1" applyFont="1" applyFill="1" applyBorder="1" applyAlignment="1">
      <alignment horizontal="right" vertical="center"/>
    </xf>
    <xf numFmtId="41" fontId="8" fillId="2" borderId="158" xfId="1" applyFont="1" applyFill="1" applyBorder="1" applyAlignment="1">
      <alignment horizontal="right" vertical="center"/>
    </xf>
    <xf numFmtId="41" fontId="7" fillId="2" borderId="90" xfId="1" applyFont="1" applyFill="1" applyBorder="1" applyAlignment="1">
      <alignment horizontal="right" vertical="center"/>
    </xf>
    <xf numFmtId="41" fontId="8" fillId="2" borderId="40" xfId="1" applyFont="1" applyFill="1" applyBorder="1" applyAlignment="1">
      <alignment horizontal="right" vertical="center"/>
    </xf>
    <xf numFmtId="41" fontId="8" fillId="2" borderId="71" xfId="1" applyFont="1" applyFill="1" applyBorder="1" applyAlignment="1">
      <alignment horizontal="right" vertical="center"/>
    </xf>
    <xf numFmtId="176" fontId="8" fillId="2" borderId="171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top" wrapText="1"/>
    </xf>
    <xf numFmtId="176" fontId="8" fillId="2" borderId="172" xfId="0" applyNumberFormat="1" applyFont="1" applyFill="1" applyBorder="1" applyAlignment="1">
      <alignment horizontal="right" vertical="center"/>
    </xf>
    <xf numFmtId="176" fontId="8" fillId="2" borderId="155" xfId="0" applyNumberFormat="1" applyFont="1" applyFill="1" applyBorder="1" applyAlignment="1">
      <alignment horizontal="right" vertical="center"/>
    </xf>
    <xf numFmtId="176" fontId="8" fillId="2" borderId="12" xfId="0" applyNumberFormat="1" applyFont="1" applyFill="1" applyBorder="1" applyAlignment="1">
      <alignment horizontal="right" vertical="center"/>
    </xf>
    <xf numFmtId="176" fontId="8" fillId="2" borderId="71" xfId="0" applyNumberFormat="1" applyFont="1" applyFill="1" applyBorder="1" applyAlignment="1">
      <alignment horizontal="right" vertical="center"/>
    </xf>
    <xf numFmtId="177" fontId="49" fillId="2" borderId="140" xfId="1" applyNumberFormat="1" applyFont="1" applyFill="1" applyBorder="1" applyAlignment="1">
      <alignment horizontal="right" vertical="center" wrapText="1"/>
    </xf>
    <xf numFmtId="176" fontId="8" fillId="2" borderId="2" xfId="0" applyNumberFormat="1" applyFont="1" applyFill="1" applyBorder="1" applyAlignment="1">
      <alignment horizontal="left" vertical="center" wrapText="1" shrinkToFit="1"/>
    </xf>
    <xf numFmtId="176" fontId="8" fillId="2" borderId="70" xfId="0" applyNumberFormat="1" applyFont="1" applyFill="1" applyBorder="1" applyAlignment="1">
      <alignment horizontal="left" vertical="center" shrinkToFit="1"/>
    </xf>
    <xf numFmtId="176" fontId="8" fillId="2" borderId="77" xfId="0" applyNumberFormat="1" applyFont="1" applyFill="1" applyBorder="1" applyAlignment="1">
      <alignment horizontal="left" vertical="center" shrinkToFit="1"/>
    </xf>
    <xf numFmtId="176" fontId="8" fillId="2" borderId="81" xfId="0" applyNumberFormat="1" applyFont="1" applyFill="1" applyBorder="1" applyAlignment="1">
      <alignment horizontal="left" vertical="center" shrinkToFit="1"/>
    </xf>
    <xf numFmtId="176" fontId="8" fillId="2" borderId="48" xfId="0" applyNumberFormat="1" applyFont="1" applyFill="1" applyBorder="1" applyAlignment="1">
      <alignment horizontal="left" vertical="center" shrinkToFit="1"/>
    </xf>
    <xf numFmtId="176" fontId="8" fillId="2" borderId="49" xfId="0" applyNumberFormat="1" applyFont="1" applyFill="1" applyBorder="1" applyAlignment="1">
      <alignment horizontal="left" vertical="center" shrinkToFit="1"/>
    </xf>
    <xf numFmtId="176" fontId="8" fillId="2" borderId="31" xfId="0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left" vertical="center" shrinkToFit="1"/>
    </xf>
    <xf numFmtId="176" fontId="7" fillId="2" borderId="46" xfId="0" applyNumberFormat="1" applyFont="1" applyFill="1" applyBorder="1" applyAlignment="1">
      <alignment horizontal="left" vertical="center" shrinkToFit="1"/>
    </xf>
    <xf numFmtId="176" fontId="8" fillId="2" borderId="126" xfId="0" applyNumberFormat="1" applyFont="1" applyFill="1" applyBorder="1" applyAlignment="1">
      <alignment horizontal="left" vertical="center" shrinkToFit="1"/>
    </xf>
    <xf numFmtId="176" fontId="8" fillId="2" borderId="46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left" vertical="center" shrinkToFit="1"/>
    </xf>
    <xf numFmtId="177" fontId="8" fillId="2" borderId="174" xfId="0" applyNumberFormat="1" applyFont="1" applyFill="1" applyBorder="1" applyAlignment="1">
      <alignment horizontal="right" vertical="center"/>
    </xf>
    <xf numFmtId="177" fontId="8" fillId="2" borderId="173" xfId="0" applyNumberFormat="1" applyFont="1" applyFill="1" applyBorder="1" applyAlignment="1">
      <alignment horizontal="right" vertical="center"/>
    </xf>
    <xf numFmtId="177" fontId="8" fillId="2" borderId="87" xfId="0" applyNumberFormat="1" applyFont="1" applyFill="1" applyBorder="1" applyAlignment="1">
      <alignment horizontal="center" vertical="center"/>
    </xf>
    <xf numFmtId="177" fontId="8" fillId="2" borderId="32" xfId="0" applyNumberFormat="1" applyFont="1" applyFill="1" applyBorder="1" applyAlignment="1">
      <alignment horizontal="center" vertical="center"/>
    </xf>
    <xf numFmtId="177" fontId="7" fillId="2" borderId="57" xfId="0" applyNumberFormat="1" applyFont="1" applyFill="1" applyBorder="1" applyAlignment="1">
      <alignment horizontal="center" vertical="center"/>
    </xf>
    <xf numFmtId="177" fontId="49" fillId="2" borderId="76" xfId="1" applyNumberFormat="1" applyFont="1" applyFill="1" applyBorder="1" applyAlignment="1">
      <alignment horizontal="right" vertical="center" wrapText="1"/>
    </xf>
    <xf numFmtId="41" fontId="7" fillId="2" borderId="97" xfId="0" applyNumberFormat="1" applyFont="1" applyFill="1" applyBorder="1" applyAlignment="1">
      <alignment horizontal="right" vertical="center"/>
    </xf>
    <xf numFmtId="176" fontId="7" fillId="2" borderId="175" xfId="0" applyNumberFormat="1" applyFont="1" applyFill="1" applyBorder="1" applyAlignment="1">
      <alignment horizontal="right" vertical="center"/>
    </xf>
    <xf numFmtId="41" fontId="7" fillId="2" borderId="57" xfId="1" applyFont="1" applyFill="1" applyBorder="1" applyAlignment="1">
      <alignment horizontal="right" vertical="center"/>
    </xf>
    <xf numFmtId="177" fontId="7" fillId="2" borderId="110" xfId="5" applyNumberFormat="1" applyFont="1" applyFill="1" applyBorder="1" applyAlignment="1">
      <alignment horizontal="right" vertical="center" wrapText="1"/>
    </xf>
    <xf numFmtId="177" fontId="7" fillId="2" borderId="140" xfId="5" applyNumberFormat="1" applyFont="1" applyFill="1" applyBorder="1" applyAlignment="1">
      <alignment horizontal="right" vertical="center" wrapText="1"/>
    </xf>
    <xf numFmtId="0" fontId="7" fillId="2" borderId="57" xfId="0" applyNumberFormat="1" applyFont="1" applyFill="1" applyBorder="1" applyAlignment="1">
      <alignment horizontal="right" vertical="center"/>
    </xf>
    <xf numFmtId="176" fontId="8" fillId="2" borderId="63" xfId="0" applyNumberFormat="1" applyFont="1" applyFill="1" applyBorder="1" applyAlignment="1">
      <alignment horizontal="left" vertical="center"/>
    </xf>
    <xf numFmtId="177" fontId="6" fillId="0" borderId="85" xfId="0" applyNumberFormat="1" applyFont="1" applyBorder="1" applyAlignment="1">
      <alignment horizontal="right" vertical="center"/>
    </xf>
    <xf numFmtId="41" fontId="6" fillId="0" borderId="85" xfId="0" applyNumberFormat="1" applyFont="1" applyBorder="1">
      <alignment vertical="center"/>
    </xf>
    <xf numFmtId="176" fontId="6" fillId="0" borderId="85" xfId="0" applyNumberFormat="1" applyFont="1" applyBorder="1">
      <alignment vertical="center"/>
    </xf>
    <xf numFmtId="41" fontId="6" fillId="2" borderId="85" xfId="0" applyNumberFormat="1" applyFont="1" applyFill="1" applyBorder="1">
      <alignment vertical="center"/>
    </xf>
    <xf numFmtId="177" fontId="6" fillId="2" borderId="85" xfId="0" applyNumberFormat="1" applyFont="1" applyFill="1" applyBorder="1" applyAlignment="1">
      <alignment horizontal="right" vertical="center"/>
    </xf>
    <xf numFmtId="41" fontId="6" fillId="0" borderId="79" xfId="0" applyNumberFormat="1" applyFont="1" applyBorder="1">
      <alignment vertical="center"/>
    </xf>
    <xf numFmtId="176" fontId="6" fillId="0" borderId="79" xfId="0" applyNumberFormat="1" applyFont="1" applyBorder="1">
      <alignment vertical="center"/>
    </xf>
    <xf numFmtId="177" fontId="6" fillId="0" borderId="79" xfId="0" applyNumberFormat="1" applyFont="1" applyBorder="1" applyAlignment="1">
      <alignment horizontal="right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6" fillId="10" borderId="60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6" borderId="84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176" fontId="19" fillId="4" borderId="84" xfId="4" applyNumberFormat="1" applyFont="1" applyFill="1" applyBorder="1" applyAlignment="1">
      <alignment horizontal="center" vertical="center" wrapText="1"/>
    </xf>
    <xf numFmtId="176" fontId="19" fillId="4" borderId="20" xfId="4" applyNumberFormat="1" applyFont="1" applyFill="1" applyBorder="1" applyAlignment="1">
      <alignment horizontal="center" vertical="center" wrapText="1"/>
    </xf>
    <xf numFmtId="176" fontId="19" fillId="4" borderId="22" xfId="4" applyNumberFormat="1" applyFont="1" applyFill="1" applyBorder="1" applyAlignment="1">
      <alignment horizontal="center" vertical="center" wrapText="1"/>
    </xf>
    <xf numFmtId="0" fontId="6" fillId="4" borderId="105" xfId="0" applyFont="1" applyFill="1" applyBorder="1" applyAlignment="1">
      <alignment horizontal="center" vertical="center"/>
    </xf>
    <xf numFmtId="0" fontId="6" fillId="4" borderId="104" xfId="0" applyFont="1" applyFill="1" applyBorder="1" applyAlignment="1">
      <alignment horizontal="center" vertical="center"/>
    </xf>
    <xf numFmtId="0" fontId="34" fillId="2" borderId="105" xfId="0" applyFont="1" applyFill="1" applyBorder="1" applyAlignment="1">
      <alignment horizontal="center" vertical="center" textRotation="255" shrinkToFit="1"/>
    </xf>
    <xf numFmtId="0" fontId="34" fillId="2" borderId="106" xfId="0" applyFont="1" applyFill="1" applyBorder="1" applyAlignment="1">
      <alignment horizontal="center" vertical="center" textRotation="255" shrinkToFit="1"/>
    </xf>
    <xf numFmtId="0" fontId="34" fillId="2" borderId="104" xfId="0" applyFont="1" applyFill="1" applyBorder="1" applyAlignment="1">
      <alignment horizontal="center" vertical="center" textRotation="255" shrinkToFit="1"/>
    </xf>
    <xf numFmtId="176" fontId="19" fillId="2" borderId="90" xfId="4" applyNumberFormat="1" applyFont="1" applyFill="1" applyBorder="1" applyAlignment="1">
      <alignment horizontal="center" vertical="top" wrapText="1"/>
    </xf>
    <xf numFmtId="176" fontId="19" fillId="2" borderId="7" xfId="4" applyNumberFormat="1" applyFont="1" applyFill="1" applyBorder="1" applyAlignment="1">
      <alignment horizontal="center" vertical="top" wrapText="1"/>
    </xf>
    <xf numFmtId="176" fontId="19" fillId="3" borderId="13" xfId="4" applyNumberFormat="1" applyFont="1" applyFill="1" applyBorder="1" applyAlignment="1">
      <alignment horizontal="left" vertical="top" wrapText="1"/>
    </xf>
    <xf numFmtId="176" fontId="19" fillId="3" borderId="86" xfId="4" applyNumberFormat="1" applyFont="1" applyFill="1" applyBorder="1" applyAlignment="1">
      <alignment horizontal="left" vertical="top" wrapText="1"/>
    </xf>
    <xf numFmtId="176" fontId="19" fillId="3" borderId="78" xfId="4" applyNumberFormat="1" applyFont="1" applyFill="1" applyBorder="1" applyAlignment="1">
      <alignment horizontal="left" vertical="top" wrapText="1"/>
    </xf>
    <xf numFmtId="176" fontId="14" fillId="3" borderId="1" xfId="4" applyNumberFormat="1" applyFont="1" applyFill="1" applyBorder="1" applyAlignment="1">
      <alignment horizontal="left" vertical="top" wrapText="1"/>
    </xf>
    <xf numFmtId="176" fontId="14" fillId="3" borderId="69" xfId="4" applyNumberFormat="1" applyFont="1" applyFill="1" applyBorder="1" applyAlignment="1">
      <alignment horizontal="left" vertical="top" wrapText="1"/>
    </xf>
    <xf numFmtId="176" fontId="19" fillId="2" borderId="82" xfId="4" applyNumberFormat="1" applyFont="1" applyFill="1" applyBorder="1" applyAlignment="1">
      <alignment horizontal="left" vertical="top" wrapText="1"/>
    </xf>
    <xf numFmtId="176" fontId="19" fillId="2" borderId="56" xfId="4" applyNumberFormat="1" applyFont="1" applyFill="1" applyBorder="1" applyAlignment="1">
      <alignment horizontal="left" vertical="top" wrapText="1"/>
    </xf>
    <xf numFmtId="0" fontId="21" fillId="2" borderId="76" xfId="4" applyNumberFormat="1" applyFont="1" applyFill="1" applyBorder="1" applyAlignment="1">
      <alignment horizontal="left" vertical="top" wrapText="1"/>
    </xf>
    <xf numFmtId="176" fontId="19" fillId="0" borderId="90" xfId="4" applyNumberFormat="1" applyFont="1" applyFill="1" applyBorder="1" applyAlignment="1">
      <alignment horizontal="center" vertical="top" wrapText="1"/>
    </xf>
    <xf numFmtId="176" fontId="19" fillId="0" borderId="7" xfId="4" applyNumberFormat="1" applyFont="1" applyFill="1" applyBorder="1" applyAlignment="1">
      <alignment horizontal="center" vertical="top" wrapText="1"/>
    </xf>
    <xf numFmtId="176" fontId="19" fillId="2" borderId="82" xfId="4" applyNumberFormat="1" applyFont="1" applyFill="1" applyBorder="1" applyAlignment="1">
      <alignment horizontal="center" vertical="top" wrapText="1"/>
    </xf>
    <xf numFmtId="176" fontId="19" fillId="2" borderId="56" xfId="4" applyNumberFormat="1" applyFont="1" applyFill="1" applyBorder="1" applyAlignment="1">
      <alignment horizontal="center" vertical="top" wrapText="1"/>
    </xf>
    <xf numFmtId="176" fontId="14" fillId="3" borderId="76" xfId="4" applyNumberFormat="1" applyFont="1" applyFill="1" applyBorder="1" applyAlignment="1">
      <alignment horizontal="left" vertical="top" wrapText="1"/>
    </xf>
    <xf numFmtId="176" fontId="14" fillId="3" borderId="71" xfId="4" applyNumberFormat="1" applyFont="1" applyFill="1" applyBorder="1" applyAlignment="1">
      <alignment horizontal="left" vertical="top" wrapText="1"/>
    </xf>
    <xf numFmtId="176" fontId="14" fillId="3" borderId="9" xfId="4" applyNumberFormat="1" applyFont="1" applyFill="1" applyBorder="1" applyAlignment="1">
      <alignment horizontal="left" vertical="top" wrapText="1"/>
    </xf>
    <xf numFmtId="176" fontId="19" fillId="2" borderId="9" xfId="4" applyNumberFormat="1" applyFont="1" applyFill="1" applyBorder="1" applyAlignment="1">
      <alignment horizontal="center" vertical="top" wrapText="1"/>
    </xf>
    <xf numFmtId="176" fontId="19" fillId="2" borderId="13" xfId="4" applyNumberFormat="1" applyFont="1" applyFill="1" applyBorder="1" applyAlignment="1">
      <alignment horizontal="left" vertical="top" wrapText="1"/>
    </xf>
    <xf numFmtId="176" fontId="19" fillId="2" borderId="78" xfId="4" applyNumberFormat="1" applyFont="1" applyFill="1" applyBorder="1" applyAlignment="1">
      <alignment horizontal="left" vertical="top" wrapText="1"/>
    </xf>
    <xf numFmtId="176" fontId="19" fillId="3" borderId="61" xfId="4" applyNumberFormat="1" applyFont="1" applyFill="1" applyBorder="1" applyAlignment="1">
      <alignment horizontal="left" vertical="top" wrapText="1"/>
    </xf>
    <xf numFmtId="176" fontId="19" fillId="3" borderId="68" xfId="4" applyNumberFormat="1" applyFont="1" applyFill="1" applyBorder="1" applyAlignment="1">
      <alignment horizontal="left" vertical="top" wrapText="1"/>
    </xf>
    <xf numFmtId="176" fontId="19" fillId="3" borderId="75" xfId="4" applyNumberFormat="1" applyFont="1" applyFill="1" applyBorder="1" applyAlignment="1">
      <alignment horizontal="left" vertical="top" wrapText="1"/>
    </xf>
    <xf numFmtId="176" fontId="14" fillId="3" borderId="12" xfId="4" applyNumberFormat="1" applyFont="1" applyFill="1" applyBorder="1" applyAlignment="1">
      <alignment horizontal="left" vertical="top" wrapText="1"/>
    </xf>
    <xf numFmtId="176" fontId="14" fillId="3" borderId="79" xfId="4" applyNumberFormat="1" applyFont="1" applyFill="1" applyBorder="1" applyAlignment="1">
      <alignment horizontal="left" vertical="top" wrapText="1"/>
    </xf>
    <xf numFmtId="41" fontId="34" fillId="4" borderId="12" xfId="1" applyFont="1" applyFill="1" applyBorder="1" applyAlignment="1">
      <alignment horizontal="center" vertical="center" wrapText="1"/>
    </xf>
    <xf numFmtId="41" fontId="34" fillId="4" borderId="9" xfId="1" applyFont="1" applyFill="1" applyBorder="1" applyAlignment="1">
      <alignment horizontal="center" vertical="center" wrapText="1"/>
    </xf>
    <xf numFmtId="9" fontId="34" fillId="4" borderId="1" xfId="1" applyNumberFormat="1" applyFont="1" applyFill="1" applyBorder="1" applyAlignment="1">
      <alignment horizontal="center" vertical="center" wrapText="1"/>
    </xf>
    <xf numFmtId="9" fontId="34" fillId="4" borderId="76" xfId="1" applyNumberFormat="1" applyFont="1" applyFill="1" applyBorder="1" applyAlignment="1">
      <alignment horizontal="center" vertical="center" wrapText="1"/>
    </xf>
    <xf numFmtId="177" fontId="34" fillId="4" borderId="2" xfId="1" applyNumberFormat="1" applyFont="1" applyFill="1" applyBorder="1" applyAlignment="1">
      <alignment horizontal="center" vertical="center" wrapText="1"/>
    </xf>
    <xf numFmtId="177" fontId="34" fillId="4" borderId="77" xfId="1" applyNumberFormat="1" applyFont="1" applyFill="1" applyBorder="1" applyAlignment="1">
      <alignment horizontal="center" vertical="center" wrapText="1"/>
    </xf>
    <xf numFmtId="176" fontId="19" fillId="3" borderId="80" xfId="4" applyNumberFormat="1" applyFont="1" applyFill="1" applyBorder="1" applyAlignment="1">
      <alignment horizontal="left" vertical="top" wrapText="1"/>
    </xf>
    <xf numFmtId="176" fontId="19" fillId="2" borderId="90" xfId="4" applyNumberFormat="1" applyFont="1" applyFill="1" applyBorder="1" applyAlignment="1">
      <alignment horizontal="left" vertical="top" wrapText="1"/>
    </xf>
    <xf numFmtId="176" fontId="19" fillId="2" borderId="7" xfId="4" applyNumberFormat="1" applyFont="1" applyFill="1" applyBorder="1" applyAlignment="1">
      <alignment horizontal="left" vertical="top" wrapText="1"/>
    </xf>
    <xf numFmtId="176" fontId="19" fillId="3" borderId="82" xfId="4" applyNumberFormat="1" applyFont="1" applyFill="1" applyBorder="1" applyAlignment="1">
      <alignment horizontal="center" vertical="top" wrapText="1"/>
    </xf>
    <xf numFmtId="176" fontId="19" fillId="3" borderId="56" xfId="4" applyNumberFormat="1" applyFont="1" applyFill="1" applyBorder="1" applyAlignment="1">
      <alignment horizontal="center" vertical="top" wrapText="1"/>
    </xf>
    <xf numFmtId="176" fontId="19" fillId="4" borderId="61" xfId="4" applyNumberFormat="1" applyFont="1" applyFill="1" applyBorder="1" applyAlignment="1">
      <alignment horizontal="left" vertical="top" wrapText="1"/>
    </xf>
    <xf numFmtId="176" fontId="19" fillId="4" borderId="1" xfId="4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146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12" borderId="28" xfId="0" applyFont="1" applyFill="1" applyBorder="1" applyAlignment="1">
      <alignment horizontal="left" vertical="top"/>
    </xf>
    <xf numFmtId="0" fontId="7" fillId="12" borderId="43" xfId="0" applyFont="1" applyFill="1" applyBorder="1" applyAlignment="1">
      <alignment horizontal="left" vertical="top"/>
    </xf>
    <xf numFmtId="0" fontId="7" fillId="4" borderId="19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4" xfId="0" applyFont="1" applyFill="1" applyBorder="1" applyAlignment="1">
      <alignment horizontal="left" vertical="top"/>
    </xf>
    <xf numFmtId="0" fontId="7" fillId="9" borderId="105" xfId="0" applyFont="1" applyFill="1" applyBorder="1" applyAlignment="1">
      <alignment horizontal="center" vertical="center"/>
    </xf>
    <xf numFmtId="0" fontId="7" fillId="9" borderId="104" xfId="0" applyFont="1" applyFill="1" applyBorder="1" applyAlignment="1">
      <alignment horizontal="center" vertical="center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7" fillId="12" borderId="82" xfId="0" applyFont="1" applyFill="1" applyBorder="1" applyAlignment="1">
      <alignment horizontal="center" vertical="top"/>
    </xf>
    <xf numFmtId="0" fontId="7" fillId="12" borderId="56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left" vertical="top"/>
    </xf>
    <xf numFmtId="0" fontId="7" fillId="2" borderId="86" xfId="0" applyFont="1" applyFill="1" applyBorder="1" applyAlignment="1">
      <alignment horizontal="left" vertical="top"/>
    </xf>
    <xf numFmtId="0" fontId="7" fillId="2" borderId="78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71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 wrapText="1"/>
    </xf>
    <xf numFmtId="0" fontId="8" fillId="2" borderId="7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7" fillId="12" borderId="9" xfId="0" applyFont="1" applyFill="1" applyBorder="1" applyAlignment="1">
      <alignment horizontal="center" vertical="top" wrapText="1"/>
    </xf>
    <xf numFmtId="0" fontId="7" fillId="12" borderId="90" xfId="0" applyFont="1" applyFill="1" applyBorder="1" applyAlignment="1">
      <alignment horizontal="center" vertical="top"/>
    </xf>
    <xf numFmtId="0" fontId="7" fillId="12" borderId="7" xfId="0" applyFont="1" applyFill="1" applyBorder="1" applyAlignment="1">
      <alignment horizontal="center" vertical="top"/>
    </xf>
    <xf numFmtId="0" fontId="7" fillId="4" borderId="51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5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69" xfId="0" applyFont="1" applyFill="1" applyBorder="1" applyAlignment="1">
      <alignment horizontal="left" vertical="top" wrapText="1"/>
    </xf>
    <xf numFmtId="0" fontId="7" fillId="12" borderId="54" xfId="0" applyFont="1" applyFill="1" applyBorder="1" applyAlignment="1">
      <alignment horizontal="center" vertical="top"/>
    </xf>
    <xf numFmtId="0" fontId="7" fillId="12" borderId="4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76" xfId="0" applyFont="1" applyFill="1" applyBorder="1" applyAlignment="1">
      <alignment horizontal="left" vertical="top" wrapText="1"/>
    </xf>
    <xf numFmtId="0" fontId="7" fillId="2" borderId="80" xfId="0" applyFont="1" applyFill="1" applyBorder="1" applyAlignment="1">
      <alignment horizontal="left" vertical="top" wrapText="1"/>
    </xf>
    <xf numFmtId="0" fontId="7" fillId="2" borderId="68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177" fontId="34" fillId="4" borderId="83" xfId="1" applyNumberFormat="1" applyFont="1" applyFill="1" applyBorder="1" applyAlignment="1">
      <alignment horizontal="center" vertical="center" wrapText="1"/>
    </xf>
    <xf numFmtId="177" fontId="34" fillId="4" borderId="25" xfId="1" applyNumberFormat="1" applyFont="1" applyFill="1" applyBorder="1" applyAlignment="1">
      <alignment horizontal="center" vertical="center" wrapText="1"/>
    </xf>
    <xf numFmtId="0" fontId="24" fillId="4" borderId="61" xfId="4" applyNumberFormat="1" applyFont="1" applyFill="1" applyBorder="1" applyAlignment="1">
      <alignment horizontal="center" vertical="center" wrapText="1"/>
    </xf>
    <xf numFmtId="0" fontId="24" fillId="4" borderId="1" xfId="4" applyNumberFormat="1" applyFont="1" applyFill="1" applyBorder="1" applyAlignment="1">
      <alignment horizontal="center" vertical="center" wrapText="1"/>
    </xf>
    <xf numFmtId="0" fontId="24" fillId="2" borderId="17" xfId="4" applyNumberFormat="1" applyFont="1" applyFill="1" applyBorder="1" applyAlignment="1">
      <alignment horizontal="left" vertical="top" wrapText="1"/>
    </xf>
    <xf numFmtId="0" fontId="24" fillId="2" borderId="19" xfId="4" applyNumberFormat="1" applyFont="1" applyFill="1" applyBorder="1" applyAlignment="1">
      <alignment horizontal="left" vertical="top" wrapText="1"/>
    </xf>
    <xf numFmtId="0" fontId="25" fillId="2" borderId="1" xfId="4" applyNumberFormat="1" applyFont="1" applyFill="1" applyBorder="1" applyAlignment="1">
      <alignment horizontal="left" vertical="top" wrapText="1"/>
    </xf>
    <xf numFmtId="0" fontId="25" fillId="2" borderId="69" xfId="4" applyNumberFormat="1" applyFont="1" applyFill="1" applyBorder="1" applyAlignment="1">
      <alignment horizontal="left" vertical="top" wrapText="1"/>
    </xf>
    <xf numFmtId="0" fontId="25" fillId="2" borderId="76" xfId="4" applyNumberFormat="1" applyFont="1" applyFill="1" applyBorder="1" applyAlignment="1">
      <alignment horizontal="left" vertical="top" wrapText="1"/>
    </xf>
    <xf numFmtId="0" fontId="24" fillId="2" borderId="14" xfId="4" applyNumberFormat="1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24" fillId="9" borderId="78" xfId="4" applyNumberFormat="1" applyFont="1" applyFill="1" applyBorder="1" applyAlignment="1">
      <alignment horizontal="center" vertical="center" wrapText="1"/>
    </xf>
    <xf numFmtId="0" fontId="24" fillId="9" borderId="9" xfId="4" applyNumberFormat="1" applyFont="1" applyFill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24" fillId="2" borderId="76" xfId="4" applyNumberFormat="1" applyFont="1" applyFill="1" applyBorder="1" applyAlignment="1">
      <alignment horizontal="center" vertical="top" wrapText="1"/>
    </xf>
    <xf numFmtId="0" fontId="44" fillId="0" borderId="90" xfId="0" applyFont="1" applyBorder="1" applyAlignment="1">
      <alignment horizontal="center" vertical="top" wrapText="1"/>
    </xf>
    <xf numFmtId="0" fontId="44" fillId="0" borderId="7" xfId="0" applyFont="1" applyBorder="1" applyAlignment="1">
      <alignment horizontal="center" vertical="top" wrapText="1"/>
    </xf>
    <xf numFmtId="0" fontId="44" fillId="3" borderId="90" xfId="14" applyFont="1" applyFill="1" applyBorder="1" applyAlignment="1">
      <alignment horizontal="center" vertical="top" wrapText="1"/>
    </xf>
    <xf numFmtId="0" fontId="44" fillId="3" borderId="7" xfId="14" applyFont="1" applyFill="1" applyBorder="1" applyAlignment="1">
      <alignment horizontal="center" vertical="top" wrapText="1"/>
    </xf>
    <xf numFmtId="0" fontId="44" fillId="3" borderId="13" xfId="14" applyFont="1" applyFill="1" applyBorder="1" applyAlignment="1">
      <alignment horizontal="left" vertical="top" wrapText="1"/>
    </xf>
    <xf numFmtId="0" fontId="44" fillId="3" borderId="86" xfId="14" applyFont="1" applyFill="1" applyBorder="1" applyAlignment="1">
      <alignment horizontal="left" vertical="top" wrapText="1"/>
    </xf>
    <xf numFmtId="0" fontId="44" fillId="3" borderId="78" xfId="14" applyFont="1" applyFill="1" applyBorder="1" applyAlignment="1">
      <alignment horizontal="left" vertical="top" wrapText="1"/>
    </xf>
    <xf numFmtId="0" fontId="44" fillId="0" borderId="90" xfId="0" applyFont="1" applyFill="1" applyBorder="1" applyAlignment="1" applyProtection="1">
      <alignment horizontal="center" vertical="top" wrapText="1"/>
    </xf>
    <xf numFmtId="0" fontId="44" fillId="0" borderId="7" xfId="0" applyFont="1" applyFill="1" applyBorder="1" applyAlignment="1" applyProtection="1">
      <alignment horizontal="center" vertical="top" wrapText="1"/>
    </xf>
    <xf numFmtId="0" fontId="24" fillId="2" borderId="9" xfId="4" applyNumberFormat="1" applyFont="1" applyFill="1" applyBorder="1" applyAlignment="1">
      <alignment horizontal="center" vertical="top" wrapText="1"/>
    </xf>
    <xf numFmtId="0" fontId="44" fillId="0" borderId="11" xfId="0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40" fillId="2" borderId="0" xfId="4" applyNumberFormat="1" applyFont="1" applyFill="1" applyBorder="1" applyAlignment="1">
      <alignment horizontal="center" vertical="center"/>
    </xf>
    <xf numFmtId="0" fontId="23" fillId="2" borderId="0" xfId="4" applyNumberFormat="1" applyFont="1" applyFill="1" applyBorder="1" applyAlignment="1">
      <alignment horizontal="center" vertical="center"/>
    </xf>
    <xf numFmtId="0" fontId="41" fillId="2" borderId="0" xfId="4" applyNumberFormat="1" applyFont="1" applyFill="1" applyBorder="1" applyAlignment="1">
      <alignment horizontal="center" vertical="center"/>
    </xf>
    <xf numFmtId="0" fontId="24" fillId="2" borderId="61" xfId="4" applyNumberFormat="1" applyFont="1" applyFill="1" applyBorder="1" applyAlignment="1">
      <alignment vertical="top" wrapText="1"/>
    </xf>
    <xf numFmtId="0" fontId="24" fillId="2" borderId="75" xfId="4" applyNumberFormat="1" applyFont="1" applyFill="1" applyBorder="1" applyAlignment="1">
      <alignment vertical="top" wrapText="1"/>
    </xf>
    <xf numFmtId="0" fontId="25" fillId="2" borderId="76" xfId="4" applyNumberFormat="1" applyFont="1" applyFill="1" applyBorder="1" applyAlignment="1">
      <alignment horizont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86" xfId="0" applyFont="1" applyFill="1" applyBorder="1" applyAlignment="1">
      <alignment horizontal="left" vertical="top" wrapText="1"/>
    </xf>
    <xf numFmtId="0" fontId="7" fillId="2" borderId="78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86" xfId="0" applyFont="1" applyFill="1" applyBorder="1" applyAlignment="1">
      <alignment vertical="top" wrapText="1"/>
    </xf>
    <xf numFmtId="0" fontId="7" fillId="2" borderId="78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71" xfId="0" applyFont="1" applyFill="1" applyBorder="1" applyAlignment="1">
      <alignment horizontal="left" vertical="top" wrapText="1"/>
    </xf>
    <xf numFmtId="0" fontId="7" fillId="2" borderId="7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31" fillId="2" borderId="11" xfId="4" applyNumberFormat="1" applyFont="1" applyFill="1" applyBorder="1" applyAlignment="1">
      <alignment horizontal="left" vertical="center"/>
    </xf>
    <xf numFmtId="0" fontId="32" fillId="4" borderId="5" xfId="4" applyNumberFormat="1" applyFont="1" applyFill="1" applyBorder="1" applyAlignment="1">
      <alignment horizontal="center" vertical="center" wrapText="1"/>
    </xf>
    <xf numFmtId="0" fontId="32" fillId="4" borderId="1" xfId="4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1" fontId="34" fillId="4" borderId="71" xfId="1" applyFont="1" applyFill="1" applyBorder="1" applyAlignment="1">
      <alignment horizontal="center" vertical="center" wrapText="1"/>
    </xf>
    <xf numFmtId="0" fontId="6" fillId="4" borderId="119" xfId="0" applyFont="1" applyFill="1" applyBorder="1" applyAlignment="1">
      <alignment horizontal="center" vertical="center"/>
    </xf>
    <xf numFmtId="0" fontId="44" fillId="0" borderId="80" xfId="0" applyFont="1" applyBorder="1" applyAlignment="1">
      <alignment horizontal="left" vertical="top"/>
    </xf>
    <xf numFmtId="0" fontId="44" fillId="0" borderId="68" xfId="0" applyFont="1" applyBorder="1" applyAlignment="1">
      <alignment horizontal="left" vertical="top"/>
    </xf>
    <xf numFmtId="0" fontId="37" fillId="0" borderId="79" xfId="0" applyFont="1" applyBorder="1" applyAlignment="1">
      <alignment horizontal="left" vertical="top" wrapText="1"/>
    </xf>
    <xf numFmtId="0" fontId="37" fillId="0" borderId="69" xfId="0" applyFont="1" applyBorder="1" applyAlignment="1">
      <alignment horizontal="left" vertical="top" wrapText="1"/>
    </xf>
    <xf numFmtId="0" fontId="44" fillId="3" borderId="80" xfId="14" applyFont="1" applyFill="1" applyBorder="1" applyAlignment="1">
      <alignment vertical="top" wrapText="1"/>
    </xf>
    <xf numFmtId="0" fontId="44" fillId="0" borderId="68" xfId="0" applyFont="1" applyFill="1" applyBorder="1" applyAlignment="1" applyProtection="1">
      <alignment vertical="top" wrapText="1"/>
    </xf>
    <xf numFmtId="0" fontId="44" fillId="0" borderId="75" xfId="0" applyFont="1" applyFill="1" applyBorder="1" applyAlignment="1" applyProtection="1">
      <alignment vertical="top" wrapText="1"/>
    </xf>
    <xf numFmtId="0" fontId="37" fillId="3" borderId="69" xfId="14" applyFont="1" applyFill="1" applyBorder="1" applyAlignment="1">
      <alignment vertical="top" wrapText="1"/>
    </xf>
    <xf numFmtId="0" fontId="37" fillId="0" borderId="69" xfId="0" applyFont="1" applyFill="1" applyBorder="1" applyAlignment="1" applyProtection="1">
      <alignment vertical="top" wrapText="1"/>
    </xf>
    <xf numFmtId="0" fontId="37" fillId="3" borderId="1" xfId="14" applyFont="1" applyFill="1" applyBorder="1" applyAlignment="1">
      <alignment vertical="top" wrapText="1"/>
    </xf>
    <xf numFmtId="0" fontId="37" fillId="3" borderId="79" xfId="14" applyFont="1" applyFill="1" applyBorder="1" applyAlignment="1">
      <alignment vertical="top" wrapText="1"/>
    </xf>
    <xf numFmtId="0" fontId="7" fillId="2" borderId="90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74" xfId="0" applyFont="1" applyFill="1" applyBorder="1" applyAlignment="1">
      <alignment horizontal="center" vertical="top" wrapText="1"/>
    </xf>
    <xf numFmtId="0" fontId="7" fillId="4" borderId="8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4" xfId="0" applyFont="1" applyFill="1" applyBorder="1" applyAlignment="1">
      <alignment horizontal="center" vertical="center"/>
    </xf>
    <xf numFmtId="0" fontId="6" fillId="4" borderId="10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61" xfId="0" applyFont="1" applyFill="1" applyBorder="1" applyAlignment="1">
      <alignment horizontal="left" vertical="top" wrapText="1"/>
    </xf>
    <xf numFmtId="0" fontId="7" fillId="2" borderId="82" xfId="0" applyFont="1" applyFill="1" applyBorder="1" applyAlignment="1">
      <alignment horizontal="center" vertical="top" wrapText="1"/>
    </xf>
    <xf numFmtId="0" fontId="7" fillId="2" borderId="56" xfId="0" applyFont="1" applyFill="1" applyBorder="1" applyAlignment="1">
      <alignment horizontal="center" vertical="top" wrapText="1"/>
    </xf>
    <xf numFmtId="9" fontId="34" fillId="4" borderId="69" xfId="1" applyNumberFormat="1" applyFont="1" applyFill="1" applyBorder="1" applyAlignment="1">
      <alignment horizontal="center" vertical="center" wrapText="1"/>
    </xf>
    <xf numFmtId="177" fontId="34" fillId="4" borderId="24" xfId="1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top"/>
    </xf>
    <xf numFmtId="0" fontId="7" fillId="2" borderId="53" xfId="0" applyFont="1" applyFill="1" applyBorder="1" applyAlignment="1">
      <alignment horizontal="left" vertical="top"/>
    </xf>
    <xf numFmtId="0" fontId="7" fillId="2" borderId="54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0" fillId="0" borderId="106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4" fillId="2" borderId="34" xfId="4" applyNumberFormat="1" applyFont="1" applyFill="1" applyBorder="1" applyAlignment="1">
      <alignment vertical="top" wrapText="1"/>
    </xf>
    <xf numFmtId="0" fontId="24" fillId="2" borderId="10" xfId="4" applyNumberFormat="1" applyFont="1" applyFill="1" applyBorder="1" applyAlignment="1">
      <alignment vertical="top" wrapText="1"/>
    </xf>
    <xf numFmtId="0" fontId="25" fillId="2" borderId="0" xfId="4" applyNumberFormat="1" applyFont="1" applyFill="1" applyBorder="1" applyAlignment="1">
      <alignment horizontal="left" wrapText="1"/>
    </xf>
    <xf numFmtId="0" fontId="25" fillId="2" borderId="26" xfId="4" applyNumberFormat="1" applyFont="1" applyFill="1" applyBorder="1" applyAlignment="1">
      <alignment horizontal="left" wrapText="1"/>
    </xf>
    <xf numFmtId="0" fontId="24" fillId="2" borderId="90" xfId="4" applyNumberFormat="1" applyFont="1" applyFill="1" applyBorder="1" applyAlignment="1">
      <alignment horizontal="center" vertical="top" wrapText="1"/>
    </xf>
    <xf numFmtId="0" fontId="24" fillId="2" borderId="97" xfId="4" applyNumberFormat="1" applyFont="1" applyFill="1" applyBorder="1" applyAlignment="1">
      <alignment horizontal="center" vertical="top" wrapText="1"/>
    </xf>
    <xf numFmtId="0" fontId="24" fillId="9" borderId="11" xfId="4" applyNumberFormat="1" applyFont="1" applyFill="1" applyBorder="1" applyAlignment="1">
      <alignment horizontal="center" vertical="center" wrapText="1"/>
    </xf>
    <xf numFmtId="0" fontId="24" fillId="9" borderId="20" xfId="4" applyNumberFormat="1" applyFont="1" applyFill="1" applyBorder="1" applyAlignment="1">
      <alignment horizontal="center" vertical="center" wrapText="1"/>
    </xf>
    <xf numFmtId="0" fontId="24" fillId="9" borderId="22" xfId="4" applyNumberFormat="1" applyFont="1" applyFill="1" applyBorder="1" applyAlignment="1">
      <alignment horizontal="center" vertical="center" wrapText="1"/>
    </xf>
    <xf numFmtId="0" fontId="7" fillId="2" borderId="14" xfId="4" applyNumberFormat="1" applyFont="1" applyFill="1" applyBorder="1" applyAlignment="1">
      <alignment vertical="top" wrapText="1"/>
    </xf>
    <xf numFmtId="0" fontId="7" fillId="2" borderId="53" xfId="4" applyNumberFormat="1" applyFont="1" applyFill="1" applyBorder="1" applyAlignment="1">
      <alignment vertical="top" wrapText="1"/>
    </xf>
    <xf numFmtId="0" fontId="7" fillId="2" borderId="54" xfId="4" applyNumberFormat="1" applyFont="1" applyFill="1" applyBorder="1" applyAlignment="1">
      <alignment horizontal="center" vertical="top" wrapText="1"/>
    </xf>
    <xf numFmtId="0" fontId="7" fillId="2" borderId="44" xfId="4" applyNumberFormat="1" applyFont="1" applyFill="1" applyBorder="1" applyAlignment="1">
      <alignment horizontal="center" vertical="top" wrapText="1"/>
    </xf>
    <xf numFmtId="0" fontId="24" fillId="2" borderId="68" xfId="4" applyNumberFormat="1" applyFont="1" applyFill="1" applyBorder="1" applyAlignment="1">
      <alignment vertical="top" wrapText="1"/>
    </xf>
    <xf numFmtId="0" fontId="25" fillId="2" borderId="1" xfId="4" applyNumberFormat="1" applyFont="1" applyFill="1" applyBorder="1" applyAlignment="1">
      <alignment horizontal="left" wrapText="1"/>
    </xf>
    <xf numFmtId="0" fontId="25" fillId="2" borderId="69" xfId="4" applyNumberFormat="1" applyFont="1" applyFill="1" applyBorder="1" applyAlignment="1">
      <alignment horizontal="left" wrapText="1"/>
    </xf>
    <xf numFmtId="0" fontId="24" fillId="2" borderId="14" xfId="4" applyNumberFormat="1" applyFont="1" applyFill="1" applyBorder="1" applyAlignment="1">
      <alignment vertical="top" wrapText="1"/>
    </xf>
    <xf numFmtId="0" fontId="24" fillId="2" borderId="17" xfId="4" applyNumberFormat="1" applyFont="1" applyFill="1" applyBorder="1" applyAlignment="1">
      <alignment vertical="top" wrapText="1"/>
    </xf>
    <xf numFmtId="0" fontId="24" fillId="2" borderId="19" xfId="4" applyNumberFormat="1" applyFont="1" applyFill="1" applyBorder="1" applyAlignment="1">
      <alignment vertical="top" wrapText="1"/>
    </xf>
    <xf numFmtId="0" fontId="25" fillId="2" borderId="59" xfId="4" applyNumberFormat="1" applyFont="1" applyFill="1" applyBorder="1" applyAlignment="1">
      <alignment horizontal="left" wrapText="1"/>
    </xf>
    <xf numFmtId="0" fontId="25" fillId="2" borderId="35" xfId="4" applyNumberFormat="1" applyFont="1" applyFill="1" applyBorder="1" applyAlignment="1">
      <alignment horizontal="left" wrapText="1"/>
    </xf>
    <xf numFmtId="0" fontId="24" fillId="2" borderId="7" xfId="4" applyNumberFormat="1" applyFont="1" applyFill="1" applyBorder="1" applyAlignment="1">
      <alignment horizontal="center" vertical="top" wrapText="1"/>
    </xf>
    <xf numFmtId="0" fontId="24" fillId="2" borderId="13" xfId="4" applyNumberFormat="1" applyFont="1" applyFill="1" applyBorder="1" applyAlignment="1">
      <alignment horizontal="left" vertical="top" wrapText="1"/>
    </xf>
    <xf numFmtId="0" fontId="24" fillId="2" borderId="78" xfId="4" applyNumberFormat="1" applyFont="1" applyFill="1" applyBorder="1" applyAlignment="1">
      <alignment horizontal="left" vertical="top" wrapText="1"/>
    </xf>
    <xf numFmtId="41" fontId="34" fillId="4" borderId="12" xfId="1" applyFont="1" applyFill="1" applyBorder="1" applyAlignment="1">
      <alignment horizontal="center" vertical="top" wrapText="1"/>
    </xf>
    <xf numFmtId="41" fontId="34" fillId="4" borderId="9" xfId="1" applyFont="1" applyFill="1" applyBorder="1" applyAlignment="1">
      <alignment horizontal="center" vertical="top" wrapText="1"/>
    </xf>
    <xf numFmtId="0" fontId="24" fillId="2" borderId="54" xfId="4" applyNumberFormat="1" applyFont="1" applyFill="1" applyBorder="1" applyAlignment="1">
      <alignment horizontal="center" vertical="center" wrapText="1"/>
    </xf>
    <xf numFmtId="0" fontId="24" fillId="2" borderId="44" xfId="4" applyNumberFormat="1" applyFont="1" applyFill="1" applyBorder="1" applyAlignment="1">
      <alignment horizontal="center" vertical="center" wrapText="1"/>
    </xf>
    <xf numFmtId="0" fontId="24" fillId="2" borderId="55" xfId="4" applyNumberFormat="1" applyFont="1" applyFill="1" applyBorder="1" applyAlignment="1">
      <alignment horizontal="left" vertical="top" wrapText="1"/>
    </xf>
    <xf numFmtId="0" fontId="24" fillId="2" borderId="53" xfId="4" applyNumberFormat="1" applyFont="1" applyFill="1" applyBorder="1" applyAlignment="1">
      <alignment horizontal="left" vertical="top" wrapText="1"/>
    </xf>
    <xf numFmtId="0" fontId="7" fillId="2" borderId="55" xfId="4" applyNumberFormat="1" applyFont="1" applyFill="1" applyBorder="1" applyAlignment="1">
      <alignment horizontal="left" vertical="top" wrapText="1"/>
    </xf>
    <xf numFmtId="0" fontId="7" fillId="2" borderId="53" xfId="4" applyNumberFormat="1" applyFont="1" applyFill="1" applyBorder="1" applyAlignment="1">
      <alignment horizontal="left" vertical="top" wrapText="1"/>
    </xf>
    <xf numFmtId="0" fontId="7" fillId="2" borderId="54" xfId="4" applyNumberFormat="1" applyFont="1" applyFill="1" applyBorder="1" applyAlignment="1">
      <alignment horizontal="center" vertical="center" wrapText="1"/>
    </xf>
    <xf numFmtId="0" fontId="7" fillId="2" borderId="44" xfId="4" applyNumberFormat="1" applyFont="1" applyFill="1" applyBorder="1" applyAlignment="1">
      <alignment horizontal="center" vertical="center" wrapText="1"/>
    </xf>
    <xf numFmtId="0" fontId="25" fillId="2" borderId="0" xfId="4" applyNumberFormat="1" applyFont="1" applyFill="1" applyBorder="1" applyAlignment="1">
      <alignment horizontal="left" vertical="top" wrapText="1"/>
    </xf>
    <xf numFmtId="0" fontId="25" fillId="2" borderId="26" xfId="4" applyNumberFormat="1" applyFont="1" applyFill="1" applyBorder="1" applyAlignment="1">
      <alignment horizontal="left" vertical="top" wrapText="1"/>
    </xf>
    <xf numFmtId="0" fontId="24" fillId="2" borderId="80" xfId="4" applyNumberFormat="1" applyFont="1" applyFill="1" applyBorder="1" applyAlignment="1">
      <alignment horizontal="left" vertical="top" wrapText="1"/>
    </xf>
    <xf numFmtId="0" fontId="24" fillId="2" borderId="68" xfId="4" applyNumberFormat="1" applyFont="1" applyFill="1" applyBorder="1" applyAlignment="1">
      <alignment horizontal="left" vertical="top" wrapText="1"/>
    </xf>
    <xf numFmtId="0" fontId="24" fillId="2" borderId="14" xfId="4" applyNumberFormat="1" applyFont="1" applyFill="1" applyBorder="1" applyAlignment="1">
      <alignment horizontal="center" vertical="top" wrapText="1"/>
    </xf>
    <xf numFmtId="0" fontId="24" fillId="2" borderId="17" xfId="4" applyNumberFormat="1" applyFont="1" applyFill="1" applyBorder="1" applyAlignment="1">
      <alignment horizontal="center" vertical="top" wrapText="1"/>
    </xf>
    <xf numFmtId="0" fontId="24" fillId="2" borderId="53" xfId="4" applyNumberFormat="1" applyFont="1" applyFill="1" applyBorder="1" applyAlignment="1">
      <alignment horizontal="center" vertical="top" wrapText="1"/>
    </xf>
    <xf numFmtId="0" fontId="25" fillId="2" borderId="1" xfId="4" applyNumberFormat="1" applyFont="1" applyFill="1" applyBorder="1" applyAlignment="1">
      <alignment horizontal="left" vertical="center" wrapText="1"/>
    </xf>
    <xf numFmtId="0" fontId="25" fillId="2" borderId="69" xfId="4" applyNumberFormat="1" applyFont="1" applyFill="1" applyBorder="1" applyAlignment="1">
      <alignment horizontal="left" vertical="center" wrapText="1"/>
    </xf>
    <xf numFmtId="0" fontId="25" fillId="2" borderId="79" xfId="4" applyNumberFormat="1" applyFont="1" applyFill="1" applyBorder="1" applyAlignment="1">
      <alignment horizontal="left" vertical="center"/>
    </xf>
    <xf numFmtId="0" fontId="25" fillId="2" borderId="69" xfId="4" applyNumberFormat="1" applyFont="1" applyFill="1" applyBorder="1" applyAlignment="1">
      <alignment horizontal="left" vertical="center"/>
    </xf>
    <xf numFmtId="0" fontId="24" fillId="2" borderId="75" xfId="4" applyNumberFormat="1" applyFont="1" applyFill="1" applyBorder="1" applyAlignment="1">
      <alignment horizontal="left" vertical="top" wrapText="1"/>
    </xf>
    <xf numFmtId="0" fontId="24" fillId="2" borderId="76" xfId="4" applyNumberFormat="1" applyFont="1" applyFill="1" applyBorder="1" applyAlignment="1">
      <alignment horizontal="center" vertical="center" wrapText="1"/>
    </xf>
    <xf numFmtId="0" fontId="24" fillId="2" borderId="96" xfId="4" applyNumberFormat="1" applyFont="1" applyFill="1" applyBorder="1" applyAlignment="1">
      <alignment horizontal="center" vertical="center" wrapText="1"/>
    </xf>
    <xf numFmtId="0" fontId="24" fillId="2" borderId="97" xfId="4" applyNumberFormat="1" applyFont="1" applyFill="1" applyBorder="1" applyAlignment="1">
      <alignment horizontal="center" vertical="center" wrapText="1"/>
    </xf>
    <xf numFmtId="0" fontId="24" fillId="2" borderId="44" xfId="4" applyNumberFormat="1" applyFont="1" applyFill="1" applyBorder="1" applyAlignment="1">
      <alignment horizontal="center" vertical="top" wrapText="1"/>
    </xf>
    <xf numFmtId="0" fontId="24" fillId="2" borderId="90" xfId="4" applyNumberFormat="1" applyFont="1" applyFill="1" applyBorder="1" applyAlignment="1">
      <alignment horizontal="center" vertical="center" wrapText="1"/>
    </xf>
    <xf numFmtId="0" fontId="24" fillId="2" borderId="7" xfId="4" applyNumberFormat="1" applyFont="1" applyFill="1" applyBorder="1" applyAlignment="1">
      <alignment horizontal="center" vertical="center" wrapText="1"/>
    </xf>
    <xf numFmtId="0" fontId="27" fillId="2" borderId="0" xfId="4" applyNumberFormat="1" applyFont="1" applyFill="1" applyBorder="1" applyAlignment="1">
      <alignment horizontal="left" vertical="center"/>
    </xf>
    <xf numFmtId="0" fontId="32" fillId="2" borderId="0" xfId="4" applyNumberFormat="1" applyFont="1" applyFill="1" applyBorder="1" applyAlignment="1">
      <alignment horizontal="left" vertical="center" wrapText="1"/>
    </xf>
    <xf numFmtId="0" fontId="32" fillId="4" borderId="61" xfId="4" applyNumberFormat="1" applyFont="1" applyFill="1" applyBorder="1" applyAlignment="1">
      <alignment horizontal="center" vertical="center" wrapText="1"/>
    </xf>
    <xf numFmtId="0" fontId="25" fillId="2" borderId="71" xfId="4" applyNumberFormat="1" applyFont="1" applyFill="1" applyBorder="1" applyAlignment="1">
      <alignment horizontal="left" vertical="top" wrapText="1"/>
    </xf>
    <xf numFmtId="0" fontId="25" fillId="2" borderId="79" xfId="4" applyNumberFormat="1" applyFont="1" applyFill="1" applyBorder="1" applyAlignment="1">
      <alignment horizontal="left" vertical="top" wrapText="1"/>
    </xf>
    <xf numFmtId="0" fontId="25" fillId="2" borderId="12" xfId="4" applyNumberFormat="1" applyFont="1" applyFill="1" applyBorder="1" applyAlignment="1">
      <alignment horizontal="left" vertical="top" wrapText="1"/>
    </xf>
    <xf numFmtId="0" fontId="25" fillId="2" borderId="9" xfId="4" applyNumberFormat="1" applyFont="1" applyFill="1" applyBorder="1" applyAlignment="1">
      <alignment horizontal="left" vertical="top" wrapText="1"/>
    </xf>
    <xf numFmtId="0" fontId="24" fillId="2" borderId="86" xfId="4" applyNumberFormat="1" applyFont="1" applyFill="1" applyBorder="1" applyAlignment="1">
      <alignment horizontal="left" vertical="top" wrapText="1"/>
    </xf>
    <xf numFmtId="0" fontId="24" fillId="9" borderId="19" xfId="4" applyNumberFormat="1" applyFont="1" applyFill="1" applyBorder="1" applyAlignment="1">
      <alignment horizontal="center" vertical="top" wrapText="1"/>
    </xf>
    <xf numFmtId="0" fontId="24" fillId="9" borderId="20" xfId="4" applyNumberFormat="1" applyFont="1" applyFill="1" applyBorder="1" applyAlignment="1">
      <alignment horizontal="center" vertical="top" wrapText="1"/>
    </xf>
    <xf numFmtId="0" fontId="24" fillId="9" borderId="22" xfId="4" applyNumberFormat="1" applyFont="1" applyFill="1" applyBorder="1" applyAlignment="1">
      <alignment horizontal="center" vertical="top" wrapText="1"/>
    </xf>
    <xf numFmtId="0" fontId="24" fillId="9" borderId="98" xfId="4" applyNumberFormat="1" applyFont="1" applyFill="1" applyBorder="1" applyAlignment="1">
      <alignment horizontal="center" vertical="center" wrapText="1"/>
    </xf>
    <xf numFmtId="0" fontId="24" fillId="9" borderId="85" xfId="4" applyNumberFormat="1" applyFont="1" applyFill="1" applyBorder="1" applyAlignment="1">
      <alignment horizontal="center" vertical="center" wrapText="1"/>
    </xf>
    <xf numFmtId="0" fontId="32" fillId="2" borderId="17" xfId="4" applyNumberFormat="1" applyFont="1" applyFill="1" applyBorder="1" applyAlignment="1">
      <alignment horizontal="left" vertical="top"/>
    </xf>
    <xf numFmtId="0" fontId="26" fillId="2" borderId="0" xfId="4" applyNumberFormat="1" applyFont="1" applyFill="1" applyBorder="1" applyAlignment="1">
      <alignment horizontal="left" vertical="top"/>
    </xf>
    <xf numFmtId="0" fontId="26" fillId="2" borderId="18" xfId="4" applyNumberFormat="1" applyFont="1" applyFill="1" applyBorder="1" applyAlignment="1">
      <alignment horizontal="left" vertical="top"/>
    </xf>
    <xf numFmtId="0" fontId="24" fillId="4" borderId="61" xfId="4" applyNumberFormat="1" applyFont="1" applyFill="1" applyBorder="1" applyAlignment="1">
      <alignment horizontal="center" vertical="top" wrapText="1"/>
    </xf>
    <xf numFmtId="0" fontId="24" fillId="4" borderId="1" xfId="4" applyNumberFormat="1" applyFont="1" applyFill="1" applyBorder="1" applyAlignment="1">
      <alignment horizontal="center" vertical="top" wrapText="1"/>
    </xf>
    <xf numFmtId="177" fontId="34" fillId="4" borderId="83" xfId="1" applyNumberFormat="1" applyFont="1" applyFill="1" applyBorder="1" applyAlignment="1">
      <alignment horizontal="center" vertical="top" wrapText="1"/>
    </xf>
    <xf numFmtId="177" fontId="34" fillId="4" borderId="25" xfId="1" applyNumberFormat="1" applyFont="1" applyFill="1" applyBorder="1" applyAlignment="1">
      <alignment horizontal="center" vertical="top" wrapText="1"/>
    </xf>
    <xf numFmtId="0" fontId="24" fillId="2" borderId="73" xfId="4" applyNumberFormat="1" applyFont="1" applyFill="1" applyBorder="1" applyAlignment="1">
      <alignment horizontal="left" vertical="top" wrapText="1"/>
    </xf>
    <xf numFmtId="0" fontId="25" fillId="2" borderId="74" xfId="4" applyNumberFormat="1" applyFont="1" applyFill="1" applyBorder="1" applyAlignment="1">
      <alignment horizontal="left" vertical="top" wrapText="1"/>
    </xf>
    <xf numFmtId="0" fontId="24" fillId="4" borderId="3" xfId="4" applyNumberFormat="1" applyFont="1" applyFill="1" applyBorder="1" applyAlignment="1">
      <alignment horizontal="center" vertical="center" wrapText="1"/>
    </xf>
    <xf numFmtId="0" fontId="24" fillId="4" borderId="4" xfId="4" applyNumberFormat="1" applyFont="1" applyFill="1" applyBorder="1" applyAlignment="1">
      <alignment horizontal="center" vertical="center" wrapText="1"/>
    </xf>
    <xf numFmtId="0" fontId="24" fillId="9" borderId="19" xfId="4" applyNumberFormat="1" applyFont="1" applyFill="1" applyBorder="1" applyAlignment="1">
      <alignment horizontal="center" vertical="center" wrapText="1"/>
    </xf>
    <xf numFmtId="0" fontId="32" fillId="2" borderId="39" xfId="4" applyNumberFormat="1" applyFont="1" applyFill="1" applyBorder="1" applyAlignment="1">
      <alignment horizontal="left" vertical="center"/>
    </xf>
    <xf numFmtId="0" fontId="26" fillId="2" borderId="26" xfId="4" applyNumberFormat="1" applyFont="1" applyFill="1" applyBorder="1" applyAlignment="1">
      <alignment horizontal="left" vertical="center"/>
    </xf>
    <xf numFmtId="0" fontId="26" fillId="2" borderId="27" xfId="4" applyNumberFormat="1" applyFont="1" applyFill="1" applyBorder="1" applyAlignment="1">
      <alignment horizontal="left" vertical="center"/>
    </xf>
    <xf numFmtId="0" fontId="24" fillId="2" borderId="54" xfId="4" applyNumberFormat="1" applyFont="1" applyFill="1" applyBorder="1" applyAlignment="1">
      <alignment horizontal="center" vertical="top" wrapText="1"/>
    </xf>
    <xf numFmtId="0" fontId="24" fillId="2" borderId="1" xfId="4" applyNumberFormat="1" applyFont="1" applyFill="1" applyBorder="1" applyAlignment="1">
      <alignment horizontal="left" vertical="top" wrapText="1"/>
    </xf>
    <xf numFmtId="0" fontId="24" fillId="2" borderId="69" xfId="4" applyNumberFormat="1" applyFont="1" applyFill="1" applyBorder="1" applyAlignment="1">
      <alignment horizontal="left" vertical="top" wrapText="1"/>
    </xf>
    <xf numFmtId="0" fontId="24" fillId="2" borderId="76" xfId="4" applyNumberFormat="1" applyFont="1" applyFill="1" applyBorder="1" applyAlignment="1">
      <alignment horizontal="left" vertical="top" wrapText="1"/>
    </xf>
    <xf numFmtId="0" fontId="25" fillId="2" borderId="1" xfId="4" applyNumberFormat="1" applyFont="1" applyFill="1" applyBorder="1" applyAlignment="1">
      <alignment horizontal="left" vertical="top"/>
    </xf>
    <xf numFmtId="0" fontId="25" fillId="2" borderId="69" xfId="4" applyNumberFormat="1" applyFont="1" applyFill="1" applyBorder="1" applyAlignment="1">
      <alignment horizontal="left" vertical="top"/>
    </xf>
    <xf numFmtId="0" fontId="24" fillId="2" borderId="96" xfId="4" applyNumberFormat="1" applyFont="1" applyFill="1" applyBorder="1" applyAlignment="1">
      <alignment horizontal="center" vertical="top" wrapText="1"/>
    </xf>
    <xf numFmtId="0" fontId="24" fillId="2" borderId="150" xfId="4" applyNumberFormat="1" applyFont="1" applyFill="1" applyBorder="1" applyAlignment="1">
      <alignment vertical="top" wrapText="1"/>
    </xf>
    <xf numFmtId="0" fontId="24" fillId="2" borderId="56" xfId="4" applyNumberFormat="1" applyFont="1" applyFill="1" applyBorder="1" applyAlignment="1">
      <alignment vertical="top" wrapText="1"/>
    </xf>
    <xf numFmtId="0" fontId="27" fillId="2" borderId="14" xfId="4" applyNumberFormat="1" applyFont="1" applyFill="1" applyBorder="1" applyAlignment="1">
      <alignment horizontal="left" vertical="center"/>
    </xf>
    <xf numFmtId="0" fontId="27" fillId="2" borderId="15" xfId="4" applyNumberFormat="1" applyFont="1" applyFill="1" applyBorder="1" applyAlignment="1">
      <alignment horizontal="left" vertical="center"/>
    </xf>
    <xf numFmtId="0" fontId="27" fillId="2" borderId="16" xfId="4" applyNumberFormat="1" applyFont="1" applyFill="1" applyBorder="1" applyAlignment="1">
      <alignment horizontal="left" vertical="center"/>
    </xf>
    <xf numFmtId="0" fontId="23" fillId="2" borderId="17" xfId="4" applyNumberFormat="1" applyFont="1" applyFill="1" applyBorder="1" applyAlignment="1">
      <alignment horizontal="center" vertical="center"/>
    </xf>
    <xf numFmtId="0" fontId="23" fillId="2" borderId="18" xfId="4" applyNumberFormat="1" applyFont="1" applyFill="1" applyBorder="1" applyAlignment="1">
      <alignment horizontal="center" vertical="center"/>
    </xf>
    <xf numFmtId="0" fontId="32" fillId="2" borderId="17" xfId="4" applyNumberFormat="1" applyFont="1" applyFill="1" applyBorder="1" applyAlignment="1">
      <alignment horizontal="left" vertical="center" wrapText="1"/>
    </xf>
    <xf numFmtId="0" fontId="32" fillId="2" borderId="18" xfId="4" applyNumberFormat="1" applyFont="1" applyFill="1" applyBorder="1" applyAlignment="1">
      <alignment horizontal="left" vertical="center" wrapText="1"/>
    </xf>
    <xf numFmtId="0" fontId="31" fillId="2" borderId="19" xfId="4" applyNumberFormat="1" applyFont="1" applyFill="1" applyBorder="1" applyAlignment="1">
      <alignment horizontal="left" vertical="center"/>
    </xf>
    <xf numFmtId="0" fontId="31" fillId="2" borderId="50" xfId="4" applyNumberFormat="1" applyFont="1" applyFill="1" applyBorder="1" applyAlignment="1">
      <alignment horizontal="left" vertical="center"/>
    </xf>
    <xf numFmtId="0" fontId="24" fillId="4" borderId="2" xfId="4" applyNumberFormat="1" applyFont="1" applyFill="1" applyBorder="1" applyAlignment="1">
      <alignment horizontal="center" vertical="center" wrapText="1"/>
    </xf>
    <xf numFmtId="41" fontId="34" fillId="4" borderId="150" xfId="1" applyFont="1" applyFill="1" applyBorder="1" applyAlignment="1">
      <alignment horizontal="center" vertical="center" wrapText="1"/>
    </xf>
    <xf numFmtId="41" fontId="34" fillId="4" borderId="56" xfId="1" applyFont="1" applyFill="1" applyBorder="1" applyAlignment="1">
      <alignment horizontal="center" vertical="center" wrapText="1"/>
    </xf>
    <xf numFmtId="0" fontId="24" fillId="2" borderId="61" xfId="4" applyNumberFormat="1" applyFont="1" applyFill="1" applyBorder="1" applyAlignment="1">
      <alignment horizontal="left" vertical="top" wrapText="1"/>
    </xf>
    <xf numFmtId="0" fontId="25" fillId="2" borderId="15" xfId="4" applyNumberFormat="1" applyFont="1" applyFill="1" applyBorder="1" applyAlignment="1">
      <alignment horizontal="left" vertical="top" wrapText="1"/>
    </xf>
    <xf numFmtId="0" fontId="24" fillId="9" borderId="56" xfId="4" applyNumberFormat="1" applyFont="1" applyFill="1" applyBorder="1" applyAlignment="1">
      <alignment horizontal="center" vertical="center" wrapText="1"/>
    </xf>
    <xf numFmtId="0" fontId="32" fillId="2" borderId="17" xfId="4" applyNumberFormat="1" applyFont="1" applyFill="1" applyBorder="1" applyAlignment="1">
      <alignment horizontal="left" vertical="center"/>
    </xf>
    <xf numFmtId="0" fontId="26" fillId="2" borderId="0" xfId="4" applyNumberFormat="1" applyFont="1" applyFill="1" applyBorder="1" applyAlignment="1">
      <alignment horizontal="left" vertical="center"/>
    </xf>
    <xf numFmtId="0" fontId="24" fillId="2" borderId="150" xfId="4" applyNumberFormat="1" applyFont="1" applyFill="1" applyBorder="1" applyAlignment="1">
      <alignment horizontal="left" vertical="top" wrapText="1"/>
    </xf>
    <xf numFmtId="0" fontId="24" fillId="2" borderId="56" xfId="4" applyNumberFormat="1" applyFont="1" applyFill="1" applyBorder="1" applyAlignment="1">
      <alignment horizontal="left" vertical="top" wrapText="1"/>
    </xf>
    <xf numFmtId="0" fontId="7" fillId="2" borderId="61" xfId="0" applyFont="1" applyFill="1" applyBorder="1" applyAlignment="1">
      <alignment horizontal="left" vertical="top"/>
    </xf>
    <xf numFmtId="0" fontId="7" fillId="2" borderId="68" xfId="0" applyFont="1" applyFill="1" applyBorder="1" applyAlignment="1">
      <alignment horizontal="left" vertical="top"/>
    </xf>
    <xf numFmtId="0" fontId="7" fillId="2" borderId="75" xfId="0" applyFont="1" applyFill="1" applyBorder="1" applyAlignment="1">
      <alignment horizontal="left" vertical="top"/>
    </xf>
    <xf numFmtId="0" fontId="7" fillId="2" borderId="73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/>
    </xf>
    <xf numFmtId="0" fontId="7" fillId="2" borderId="53" xfId="0" applyFont="1" applyFill="1" applyBorder="1" applyAlignment="1">
      <alignment horizontal="left" vertical="top" wrapText="1"/>
    </xf>
    <xf numFmtId="0" fontId="7" fillId="2" borderId="54" xfId="0" applyFont="1" applyFill="1" applyBorder="1" applyAlignment="1">
      <alignment horizontal="center" vertical="top"/>
    </xf>
    <xf numFmtId="0" fontId="7" fillId="2" borderId="44" xfId="0" applyFont="1" applyFill="1" applyBorder="1" applyAlignment="1">
      <alignment horizontal="center" vertical="top"/>
    </xf>
    <xf numFmtId="0" fontId="7" fillId="2" borderId="82" xfId="0" applyFont="1" applyFill="1" applyBorder="1" applyAlignment="1">
      <alignment horizontal="center" vertical="top"/>
    </xf>
    <xf numFmtId="0" fontId="7" fillId="2" borderId="56" xfId="0" applyFont="1" applyFill="1" applyBorder="1" applyAlignment="1">
      <alignment horizontal="center" vertical="top"/>
    </xf>
    <xf numFmtId="0" fontId="8" fillId="2" borderId="79" xfId="0" applyFont="1" applyFill="1" applyBorder="1" applyAlignment="1">
      <alignment horizontal="left" vertical="top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9" borderId="84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94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top"/>
    </xf>
    <xf numFmtId="0" fontId="7" fillId="2" borderId="97" xfId="0" applyFont="1" applyFill="1" applyBorder="1" applyAlignment="1">
      <alignment horizontal="center" vertical="top"/>
    </xf>
    <xf numFmtId="0" fontId="7" fillId="2" borderId="61" xfId="0" applyFont="1" applyFill="1" applyBorder="1" applyAlignment="1">
      <alignment vertical="top" wrapText="1"/>
    </xf>
    <xf numFmtId="0" fontId="7" fillId="2" borderId="80" xfId="0" applyFont="1" applyFill="1" applyBorder="1" applyAlignment="1">
      <alignment vertical="top" wrapText="1"/>
    </xf>
    <xf numFmtId="0" fontId="7" fillId="2" borderId="68" xfId="0" applyFont="1" applyFill="1" applyBorder="1" applyAlignment="1">
      <alignment vertical="top" wrapText="1"/>
    </xf>
    <xf numFmtId="0" fontId="7" fillId="2" borderId="75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7" fillId="2" borderId="53" xfId="0" applyFont="1" applyFill="1" applyBorder="1" applyAlignment="1">
      <alignment vertical="top" wrapText="1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0" fontId="7" fillId="2" borderId="54" xfId="0" applyFont="1" applyFill="1" applyBorder="1" applyAlignment="1">
      <alignment vertical="top"/>
    </xf>
    <xf numFmtId="0" fontId="7" fillId="2" borderId="44" xfId="0" applyFont="1" applyFill="1" applyBorder="1" applyAlignment="1">
      <alignment vertical="top"/>
    </xf>
    <xf numFmtId="0" fontId="7" fillId="2" borderId="13" xfId="0" applyFont="1" applyFill="1" applyBorder="1" applyAlignment="1">
      <alignment vertical="top"/>
    </xf>
    <xf numFmtId="0" fontId="7" fillId="2" borderId="86" xfId="0" applyFont="1" applyFill="1" applyBorder="1" applyAlignment="1">
      <alignment vertical="top"/>
    </xf>
    <xf numFmtId="0" fontId="7" fillId="2" borderId="78" xfId="0" applyFont="1" applyFill="1" applyBorder="1" applyAlignment="1">
      <alignment vertical="top"/>
    </xf>
    <xf numFmtId="0" fontId="7" fillId="2" borderId="80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 wrapText="1"/>
    </xf>
    <xf numFmtId="0" fontId="7" fillId="2" borderId="85" xfId="0" applyFont="1" applyFill="1" applyBorder="1" applyAlignment="1">
      <alignment horizontal="center" vertical="top" wrapText="1"/>
    </xf>
    <xf numFmtId="0" fontId="7" fillId="2" borderId="73" xfId="0" applyFont="1" applyFill="1" applyBorder="1" applyAlignment="1">
      <alignment horizontal="left" vertical="top"/>
    </xf>
    <xf numFmtId="0" fontId="7" fillId="2" borderId="65" xfId="0" applyFont="1" applyFill="1" applyBorder="1" applyAlignment="1">
      <alignment horizontal="center" vertical="top"/>
    </xf>
    <xf numFmtId="0" fontId="7" fillId="2" borderId="66" xfId="0" applyFont="1" applyFill="1" applyBorder="1" applyAlignment="1">
      <alignment horizontal="center" vertical="top"/>
    </xf>
    <xf numFmtId="0" fontId="8" fillId="2" borderId="74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54" xfId="0" applyFont="1" applyFill="1" applyBorder="1" applyAlignment="1">
      <alignment horizontal="left" vertical="top"/>
    </xf>
    <xf numFmtId="0" fontId="7" fillId="2" borderId="44" xfId="0" applyFont="1" applyFill="1" applyBorder="1" applyAlignment="1">
      <alignment horizontal="left" vertical="top"/>
    </xf>
    <xf numFmtId="0" fontId="7" fillId="2" borderId="90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71" xfId="0" applyFont="1" applyFill="1" applyBorder="1" applyAlignment="1">
      <alignment horizontal="center" vertical="top" wrapText="1"/>
    </xf>
    <xf numFmtId="0" fontId="7" fillId="4" borderId="84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7" fillId="4" borderId="94" xfId="0" applyFont="1" applyFill="1" applyBorder="1" applyAlignment="1">
      <alignment horizontal="center" vertical="top"/>
    </xf>
    <xf numFmtId="0" fontId="7" fillId="2" borderId="92" xfId="0" applyFont="1" applyFill="1" applyBorder="1" applyAlignment="1">
      <alignment horizontal="center" vertical="top"/>
    </xf>
    <xf numFmtId="0" fontId="7" fillId="2" borderId="94" xfId="0" applyFont="1" applyFill="1" applyBorder="1" applyAlignment="1">
      <alignment horizontal="center" vertical="top"/>
    </xf>
    <xf numFmtId="176" fontId="19" fillId="0" borderId="13" xfId="4" applyNumberFormat="1" applyFont="1" applyFill="1" applyBorder="1" applyAlignment="1">
      <alignment horizontal="left" vertical="top" wrapText="1"/>
    </xf>
    <xf numFmtId="176" fontId="19" fillId="0" borderId="78" xfId="4" applyNumberFormat="1" applyFont="1" applyFill="1" applyBorder="1" applyAlignment="1">
      <alignment horizontal="left" vertical="top" wrapText="1"/>
    </xf>
    <xf numFmtId="0" fontId="21" fillId="2" borderId="76" xfId="4" applyNumberFormat="1" applyFont="1" applyFill="1" applyBorder="1" applyAlignment="1">
      <alignment horizontal="center" vertical="top" wrapText="1"/>
    </xf>
    <xf numFmtId="176" fontId="14" fillId="0" borderId="74" xfId="4" applyNumberFormat="1" applyFont="1" applyFill="1" applyBorder="1" applyAlignment="1">
      <alignment horizontal="left" vertical="top"/>
    </xf>
    <xf numFmtId="176" fontId="14" fillId="0" borderId="79" xfId="4" applyNumberFormat="1" applyFont="1" applyFill="1" applyBorder="1" applyAlignment="1">
      <alignment horizontal="left" vertical="top"/>
    </xf>
    <xf numFmtId="176" fontId="14" fillId="0" borderId="74" xfId="4" applyNumberFormat="1" applyFont="1" applyFill="1" applyBorder="1" applyAlignment="1">
      <alignment horizontal="left" vertical="top" wrapText="1"/>
    </xf>
    <xf numFmtId="176" fontId="14" fillId="0" borderId="71" xfId="4" applyNumberFormat="1" applyFont="1" applyFill="1" applyBorder="1" applyAlignment="1">
      <alignment horizontal="left" vertical="top" wrapText="1"/>
    </xf>
    <xf numFmtId="176" fontId="14" fillId="0" borderId="79" xfId="4" applyNumberFormat="1" applyFont="1" applyFill="1" applyBorder="1" applyAlignment="1">
      <alignment horizontal="left" vertical="top" wrapText="1"/>
    </xf>
    <xf numFmtId="176" fontId="19" fillId="0" borderId="76" xfId="4" applyNumberFormat="1" applyFont="1" applyFill="1" applyBorder="1" applyAlignment="1">
      <alignment horizontal="center" vertical="top" wrapText="1"/>
    </xf>
    <xf numFmtId="176" fontId="19" fillId="0" borderId="80" xfId="4" applyNumberFormat="1" applyFont="1" applyFill="1" applyBorder="1" applyAlignment="1">
      <alignment horizontal="left" vertical="top" wrapText="1"/>
    </xf>
    <xf numFmtId="176" fontId="19" fillId="0" borderId="68" xfId="4" applyNumberFormat="1" applyFont="1" applyFill="1" applyBorder="1" applyAlignment="1">
      <alignment horizontal="left" vertical="top" wrapText="1"/>
    </xf>
    <xf numFmtId="176" fontId="19" fillId="0" borderId="75" xfId="4" applyNumberFormat="1" applyFont="1" applyFill="1" applyBorder="1" applyAlignment="1">
      <alignment horizontal="left" vertical="top" wrapText="1"/>
    </xf>
    <xf numFmtId="176" fontId="19" fillId="0" borderId="73" xfId="4" applyNumberFormat="1" applyFont="1" applyFill="1" applyBorder="1" applyAlignment="1">
      <alignment horizontal="left" vertical="top" wrapText="1"/>
    </xf>
    <xf numFmtId="176" fontId="14" fillId="0" borderId="69" xfId="4" applyNumberFormat="1" applyFont="1" applyFill="1" applyBorder="1" applyAlignment="1">
      <alignment horizontal="left" vertical="top" wrapText="1"/>
    </xf>
    <xf numFmtId="176" fontId="19" fillId="0" borderId="65" xfId="4" applyNumberFormat="1" applyFont="1" applyFill="1" applyBorder="1" applyAlignment="1">
      <alignment horizontal="center" vertical="top" wrapText="1"/>
    </xf>
    <xf numFmtId="176" fontId="19" fillId="0" borderId="66" xfId="4" applyNumberFormat="1" applyFont="1" applyFill="1" applyBorder="1" applyAlignment="1">
      <alignment horizontal="center" vertical="top" wrapText="1"/>
    </xf>
    <xf numFmtId="176" fontId="19" fillId="0" borderId="82" xfId="4" applyNumberFormat="1" applyFont="1" applyFill="1" applyBorder="1" applyAlignment="1">
      <alignment horizontal="center" vertical="top" wrapText="1"/>
    </xf>
    <xf numFmtId="176" fontId="19" fillId="0" borderId="56" xfId="4" applyNumberFormat="1" applyFont="1" applyFill="1" applyBorder="1" applyAlignment="1">
      <alignment horizontal="center" vertical="top" wrapText="1"/>
    </xf>
    <xf numFmtId="176" fontId="19" fillId="0" borderId="86" xfId="4" applyNumberFormat="1" applyFont="1" applyFill="1" applyBorder="1" applyAlignment="1">
      <alignment horizontal="left" vertical="top" wrapText="1"/>
    </xf>
    <xf numFmtId="176" fontId="19" fillId="4" borderId="98" xfId="4" applyNumberFormat="1" applyFont="1" applyFill="1" applyBorder="1" applyAlignment="1">
      <alignment horizontal="center" vertical="center" wrapText="1"/>
    </xf>
    <xf numFmtId="176" fontId="19" fillId="4" borderId="85" xfId="4" applyNumberFormat="1" applyFont="1" applyFill="1" applyBorder="1" applyAlignment="1">
      <alignment horizontal="center" vertical="center" wrapText="1"/>
    </xf>
    <xf numFmtId="176" fontId="19" fillId="3" borderId="19" xfId="4" applyNumberFormat="1" applyFont="1" applyFill="1" applyBorder="1" applyAlignment="1">
      <alignment horizontal="left" vertical="center"/>
    </xf>
    <xf numFmtId="176" fontId="22" fillId="3" borderId="11" xfId="4" applyNumberFormat="1" applyFont="1" applyFill="1" applyBorder="1" applyAlignment="1">
      <alignment horizontal="left" vertical="center"/>
    </xf>
    <xf numFmtId="176" fontId="22" fillId="3" borderId="50" xfId="4" applyNumberFormat="1" applyFont="1" applyFill="1" applyBorder="1" applyAlignment="1">
      <alignment horizontal="left" vertical="center"/>
    </xf>
    <xf numFmtId="176" fontId="19" fillId="4" borderId="61" xfId="4" applyNumberFormat="1" applyFont="1" applyFill="1" applyBorder="1" applyAlignment="1">
      <alignment horizontal="center" vertical="center" wrapText="1"/>
    </xf>
    <xf numFmtId="176" fontId="19" fillId="4" borderId="1" xfId="4" applyNumberFormat="1" applyFont="1" applyFill="1" applyBorder="1" applyAlignment="1">
      <alignment horizontal="center" vertical="center" wrapText="1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2" fillId="0" borderId="11" xfId="4" applyNumberFormat="1" applyFont="1" applyFill="1" applyBorder="1" applyAlignment="1">
      <alignment horizontal="left" vertical="center"/>
    </xf>
    <xf numFmtId="0" fontId="19" fillId="4" borderId="61" xfId="4" applyNumberFormat="1" applyFont="1" applyFill="1" applyBorder="1" applyAlignment="1">
      <alignment horizontal="center" vertical="center" wrapText="1"/>
    </xf>
    <xf numFmtId="0" fontId="19" fillId="4" borderId="1" xfId="4" applyNumberFormat="1" applyFont="1" applyFill="1" applyBorder="1" applyAlignment="1">
      <alignment horizontal="center" vertical="center" wrapText="1"/>
    </xf>
    <xf numFmtId="9" fontId="34" fillId="4" borderId="74" xfId="1" applyNumberFormat="1" applyFont="1" applyFill="1" applyBorder="1" applyAlignment="1">
      <alignment horizontal="center" vertical="center" wrapText="1"/>
    </xf>
    <xf numFmtId="177" fontId="7" fillId="0" borderId="17" xfId="0" applyNumberFormat="1" applyFont="1" applyBorder="1" applyAlignment="1">
      <alignment horizontal="left" vertical="center"/>
    </xf>
    <xf numFmtId="177" fontId="7" fillId="0" borderId="0" xfId="0" applyNumberFormat="1" applyFont="1" applyBorder="1" applyAlignment="1">
      <alignment horizontal="left" vertical="center"/>
    </xf>
    <xf numFmtId="177" fontId="7" fillId="0" borderId="18" xfId="0" applyNumberFormat="1" applyFont="1" applyBorder="1" applyAlignment="1">
      <alignment horizontal="left" vertical="center"/>
    </xf>
    <xf numFmtId="0" fontId="5" fillId="2" borderId="79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 vertical="top"/>
    </xf>
    <xf numFmtId="0" fontId="8" fillId="2" borderId="19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left" wrapText="1"/>
    </xf>
    <xf numFmtId="0" fontId="7" fillId="2" borderId="68" xfId="0" applyFont="1" applyFill="1" applyBorder="1" applyAlignment="1">
      <alignment horizontal="left" wrapText="1"/>
    </xf>
    <xf numFmtId="0" fontId="7" fillId="2" borderId="73" xfId="0" applyFont="1" applyFill="1" applyBorder="1" applyAlignment="1">
      <alignment horizontal="left" wrapText="1"/>
    </xf>
    <xf numFmtId="0" fontId="8" fillId="2" borderId="79" xfId="0" applyFont="1" applyFill="1" applyBorder="1" applyAlignment="1">
      <alignment horizontal="left" wrapText="1"/>
    </xf>
    <xf numFmtId="0" fontId="8" fillId="2" borderId="69" xfId="0" applyFont="1" applyFill="1" applyBorder="1" applyAlignment="1">
      <alignment horizontal="left" wrapText="1"/>
    </xf>
    <xf numFmtId="0" fontId="7" fillId="2" borderId="86" xfId="0" applyFont="1" applyFill="1" applyBorder="1" applyAlignment="1">
      <alignment horizontal="left"/>
    </xf>
    <xf numFmtId="0" fontId="7" fillId="2" borderId="78" xfId="0" applyFont="1" applyFill="1" applyBorder="1" applyAlignment="1">
      <alignment horizontal="left"/>
    </xf>
    <xf numFmtId="0" fontId="7" fillId="2" borderId="61" xfId="0" applyFont="1" applyFill="1" applyBorder="1" applyAlignment="1">
      <alignment horizontal="left"/>
    </xf>
    <xf numFmtId="0" fontId="7" fillId="2" borderId="68" xfId="0" applyFont="1" applyFill="1" applyBorder="1" applyAlignment="1">
      <alignment horizontal="left"/>
    </xf>
    <xf numFmtId="0" fontId="7" fillId="2" borderId="75" xfId="0" applyFont="1" applyFill="1" applyBorder="1" applyAlignment="1">
      <alignment horizontal="left"/>
    </xf>
    <xf numFmtId="0" fontId="7" fillId="2" borderId="7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 wrapText="1"/>
    </xf>
    <xf numFmtId="0" fontId="7" fillId="2" borderId="86" xfId="0" applyFont="1" applyFill="1" applyBorder="1" applyAlignment="1">
      <alignment horizontal="left" wrapText="1"/>
    </xf>
    <xf numFmtId="0" fontId="7" fillId="2" borderId="78" xfId="0" applyFont="1" applyFill="1" applyBorder="1" applyAlignment="1">
      <alignment horizontal="left" wrapText="1"/>
    </xf>
  </cellXfs>
  <cellStyles count="15">
    <cellStyle name="쉼표 [0]" xfId="1" builtinId="6"/>
    <cellStyle name="쉼표 [0] 2" xfId="5"/>
    <cellStyle name="쉼표 [0] 3" xfId="11"/>
    <cellStyle name="쉼표 [0] 4" xfId="2"/>
    <cellStyle name="쉼표 [0] 4 47" xfId="9"/>
    <cellStyle name="쉼표 [0] 5" xfId="7"/>
    <cellStyle name="쉼표 [0] 6" xfId="10"/>
    <cellStyle name="표준" xfId="0" builtinId="0"/>
    <cellStyle name="표준 10" xfId="6"/>
    <cellStyle name="표준 2" xfId="4"/>
    <cellStyle name="표준 2 2" xfId="12"/>
    <cellStyle name="표준 3" xfId="3"/>
    <cellStyle name="표준 3 2" xfId="13"/>
    <cellStyle name="표준 4" xfId="14"/>
    <cellStyle name="표준 5" xfId="8"/>
  </cellStyles>
  <dxfs count="0"/>
  <tableStyles count="0" defaultTableStyle="TableStyleMedium2" defaultPivotStyle="PivotStyleLight16"/>
  <colors>
    <mruColors>
      <color rgb="FFFF9999"/>
      <color rgb="FFFF9966"/>
      <color rgb="FFFF9933"/>
      <color rgb="FFCCECFF"/>
      <color rgb="FF66FF33"/>
      <color rgb="FF666699"/>
      <color rgb="FF990099"/>
      <color rgb="FF800080"/>
      <color rgb="FF660066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1008;&#54617;&#51032;&#51665;/(&#51008;&#54617;&#51032;&#51665;)%202024&#45380;%20&#52628;&#44221;&#50696;&#49328;(&#50504;)%20&#49464;&#48512;&#45236;&#50669;%20&#52509;&#44292;&#54364;(&#52572;&#49688;&#5122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48512;&#49328;&#51648;&#48512;/&#48512;&#49328;&#51648;&#48512;%20&#52392;&#48512;&#52264;&#47308;/1.&#48512;&#49328;&#51648;&#48512;&#52509;&#44292;_%202024&#45380;%20&#52628;&#44221;&#50696;&#49328;(&#50504;)%20&#49464;&#48512;&#45236;&#50669;%20&#52509;&#44292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년 추경예산(안) 지부별총괄표"/>
      <sheetName val="총괄표(세입.세출)"/>
      <sheetName val="1. 본부사무국"/>
      <sheetName val="2.서울지부"/>
      <sheetName val="3.부산지부"/>
      <sheetName val="4. 서울Y 봉천종합사회복지관"/>
      <sheetName val="5.서울Y누리봄"/>
      <sheetName val="6. 강서종합사회복지관(총괄)"/>
      <sheetName val="6-1. 강서종합사회복지관"/>
      <sheetName val="6-2.강서종합사회복지관(재가노인지원서비스)"/>
      <sheetName val="6-3.강서구종합사회복지관(강서지역아동센터)"/>
      <sheetName val="6-4.강서구종합사회복지관(청소년지원센터)"/>
      <sheetName val="6-5.강서구종합사회복지관(자원봉사센터)"/>
      <sheetName val="6-6.강서구종합사회복지관(발달재활서비스)"/>
      <sheetName val="6-7.강서구종합사회복지관(심리치유서비스)"/>
      <sheetName val="7. 강서구어린이집"/>
      <sheetName val="8.강서구지역자활센터(장기요양사업)"/>
      <sheetName val="9.은학의집(총괄)"/>
      <sheetName val="9-1.은학의집(재가복지)"/>
      <sheetName val="9-2은학의집(요양시설)"/>
      <sheetName val="9.울산씨밀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D9">
            <v>202547448</v>
          </cell>
          <cell r="E9">
            <v>100802120</v>
          </cell>
        </row>
        <row r="10">
          <cell r="D10">
            <v>62437500</v>
          </cell>
          <cell r="E10">
            <v>34469640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1000000</v>
          </cell>
          <cell r="E18">
            <v>560000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478864000</v>
          </cell>
          <cell r="E26">
            <v>337997904</v>
          </cell>
        </row>
        <row r="28">
          <cell r="D28">
            <v>2000000</v>
          </cell>
          <cell r="E28">
            <v>2200000</v>
          </cell>
        </row>
        <row r="29">
          <cell r="D29">
            <v>73800000</v>
          </cell>
          <cell r="E29">
            <v>62256459</v>
          </cell>
        </row>
        <row r="31">
          <cell r="D31">
            <v>1179045320</v>
          </cell>
          <cell r="E31">
            <v>700451950</v>
          </cell>
        </row>
        <row r="32">
          <cell r="D32">
            <v>144000000</v>
          </cell>
          <cell r="E32">
            <v>102357270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36">
          <cell r="D36">
            <v>10000000</v>
          </cell>
          <cell r="E36">
            <v>0</v>
          </cell>
        </row>
        <row r="38">
          <cell r="D38">
            <v>588039190</v>
          </cell>
          <cell r="E38">
            <v>588039190</v>
          </cell>
        </row>
        <row r="39">
          <cell r="D39">
            <v>117042554</v>
          </cell>
          <cell r="E39">
            <v>117042554</v>
          </cell>
        </row>
        <row r="46">
          <cell r="D46">
            <v>12000000</v>
          </cell>
          <cell r="E46">
            <v>8000000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19">
        <row r="9">
          <cell r="D9">
            <v>136347840</v>
          </cell>
          <cell r="E9">
            <v>69038400</v>
          </cell>
        </row>
        <row r="10">
          <cell r="D10">
            <v>130500000</v>
          </cell>
          <cell r="E10">
            <v>78752453</v>
          </cell>
        </row>
        <row r="11">
          <cell r="D11">
            <v>34800000</v>
          </cell>
          <cell r="E11">
            <v>22235350</v>
          </cell>
        </row>
        <row r="12">
          <cell r="D12">
            <v>2200000</v>
          </cell>
          <cell r="E12">
            <v>4312330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>
            <v>9037480</v>
          </cell>
          <cell r="E25">
            <v>4405950</v>
          </cell>
        </row>
        <row r="26">
          <cell r="D26">
            <v>0</v>
          </cell>
          <cell r="E26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1">
          <cell r="D31">
            <v>646796160</v>
          </cell>
          <cell r="E31">
            <v>437591270</v>
          </cell>
        </row>
        <row r="32">
          <cell r="D32">
            <v>168000000</v>
          </cell>
          <cell r="E32">
            <v>109076980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36">
          <cell r="D36">
            <v>0</v>
          </cell>
          <cell r="E36">
            <v>0</v>
          </cell>
        </row>
        <row r="38">
          <cell r="D38">
            <v>562760219</v>
          </cell>
          <cell r="E38">
            <v>562760219</v>
          </cell>
        </row>
        <row r="39">
          <cell r="D39">
            <v>0</v>
          </cell>
          <cell r="E39">
            <v>0</v>
          </cell>
        </row>
        <row r="46">
          <cell r="D46">
            <v>12000000</v>
          </cell>
          <cell r="E46">
            <v>8000000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년 추경예산(안) 지부별총괄표"/>
      <sheetName val="총괄표(세입.세출)"/>
      <sheetName val="1. 본부사무국"/>
      <sheetName val="2.서울지부"/>
      <sheetName val="3.부산지부"/>
      <sheetName val="4. 서울Y 봉천종합사회복지관"/>
      <sheetName val="5.서울Y누리봄"/>
      <sheetName val="6. 강서종합사회복지관(총괄)"/>
      <sheetName val="6-1. 강서종합사회복지관"/>
      <sheetName val="6-2.강서종합사회복지관(재가노인지원서비스)"/>
      <sheetName val="6-3.강서구종합사회복지관(강서지역아동센터)"/>
      <sheetName val="6-4.강서구종합사회복지관(청소년지원센터)"/>
      <sheetName val="6-5.강서구종합사회복지관(자원봉사센터)"/>
      <sheetName val="6-6.강서구종합사회복지관(발달재활서비스)"/>
      <sheetName val="6-7.강서구종합사회복지관(심리치유서비스)"/>
      <sheetName val="7. 강서구어린이집"/>
      <sheetName val="8.강서구지역자활센터(장기요양사업)"/>
      <sheetName val="9.은학의집(총괄)"/>
      <sheetName val="9-1.은학의집(재가복지)"/>
      <sheetName val="9-2은학의집(요양시설)"/>
      <sheetName val="9.울산씨밀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</row>
        <row r="19">
          <cell r="D19">
            <v>15750000</v>
          </cell>
          <cell r="E19">
            <v>6779830</v>
          </cell>
          <cell r="F19">
            <v>15750000</v>
          </cell>
        </row>
        <row r="20">
          <cell r="D20">
            <v>2500000</v>
          </cell>
          <cell r="E20">
            <v>1500000</v>
          </cell>
          <cell r="F20">
            <v>2500000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4">
          <cell r="D24">
            <v>999786000</v>
          </cell>
          <cell r="E24">
            <v>742877000</v>
          </cell>
          <cell r="F24">
            <v>999786000</v>
          </cell>
        </row>
        <row r="25">
          <cell r="D25">
            <v>19000000</v>
          </cell>
          <cell r="E25">
            <v>18000000</v>
          </cell>
          <cell r="F25">
            <v>19000000</v>
          </cell>
        </row>
        <row r="26">
          <cell r="D26">
            <v>19450000</v>
          </cell>
          <cell r="E26">
            <v>15823000</v>
          </cell>
          <cell r="F26">
            <v>20180000</v>
          </cell>
        </row>
        <row r="28">
          <cell r="D28">
            <v>136300000</v>
          </cell>
          <cell r="E28">
            <v>72521408</v>
          </cell>
          <cell r="F28">
            <v>136300000</v>
          </cell>
        </row>
        <row r="29">
          <cell r="D29">
            <v>180250000</v>
          </cell>
          <cell r="E29">
            <v>67437497</v>
          </cell>
          <cell r="F29">
            <v>180250000</v>
          </cell>
        </row>
        <row r="34">
          <cell r="D34">
            <v>3000000</v>
          </cell>
          <cell r="E34">
            <v>3000000</v>
          </cell>
          <cell r="F34">
            <v>3000000</v>
          </cell>
        </row>
        <row r="35">
          <cell r="D35">
            <v>10000005</v>
          </cell>
          <cell r="E35">
            <v>10000005</v>
          </cell>
          <cell r="F35">
            <v>10000005</v>
          </cell>
        </row>
        <row r="40">
          <cell r="D40">
            <v>0</v>
          </cell>
          <cell r="E40">
            <v>6200000</v>
          </cell>
          <cell r="F40">
            <v>6200000</v>
          </cell>
        </row>
      </sheetData>
      <sheetData sheetId="9"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4">
          <cell r="D24">
            <v>149979000</v>
          </cell>
          <cell r="E24">
            <v>116226000</v>
          </cell>
          <cell r="F24">
            <v>149979000</v>
          </cell>
        </row>
        <row r="25">
          <cell r="D25">
            <v>0</v>
          </cell>
          <cell r="E25">
            <v>0</v>
          </cell>
          <cell r="F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8">
          <cell r="D28">
            <v>392700</v>
          </cell>
          <cell r="E28">
            <v>392712</v>
          </cell>
          <cell r="F28">
            <v>392700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</sheetData>
      <sheetData sheetId="10"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4">
          <cell r="D24">
            <v>118051700</v>
          </cell>
          <cell r="E24">
            <v>95546010</v>
          </cell>
          <cell r="F24">
            <v>133843580</v>
          </cell>
        </row>
        <row r="25">
          <cell r="D25">
            <v>42000000</v>
          </cell>
          <cell r="E25">
            <v>29583000</v>
          </cell>
          <cell r="F25">
            <v>42000000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8">
          <cell r="D28">
            <v>1000</v>
          </cell>
          <cell r="E28">
            <v>0</v>
          </cell>
          <cell r="F28">
            <v>1000</v>
          </cell>
        </row>
        <row r="29">
          <cell r="D29">
            <v>8504655</v>
          </cell>
          <cell r="E29">
            <v>16001930</v>
          </cell>
          <cell r="F29">
            <v>18503775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</sheetData>
      <sheetData sheetId="11"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4">
          <cell r="D24">
            <v>98630000</v>
          </cell>
          <cell r="E24">
            <v>61878610</v>
          </cell>
          <cell r="F24">
            <v>98630000</v>
          </cell>
        </row>
        <row r="25">
          <cell r="D25">
            <v>0</v>
          </cell>
          <cell r="E25">
            <v>0</v>
          </cell>
          <cell r="F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</sheetData>
      <sheetData sheetId="12"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4">
          <cell r="D24">
            <v>229276000</v>
          </cell>
          <cell r="E24">
            <v>205035200</v>
          </cell>
          <cell r="F24">
            <v>229276000</v>
          </cell>
        </row>
        <row r="25">
          <cell r="D25">
            <v>31776000</v>
          </cell>
          <cell r="E25">
            <v>31776000</v>
          </cell>
          <cell r="F25">
            <v>31776000</v>
          </cell>
        </row>
        <row r="26">
          <cell r="D26">
            <v>2200000</v>
          </cell>
          <cell r="E26">
            <v>2200000</v>
          </cell>
          <cell r="F26">
            <v>2200000</v>
          </cell>
        </row>
        <row r="28">
          <cell r="D28">
            <v>26410000</v>
          </cell>
          <cell r="E28">
            <v>52402391</v>
          </cell>
          <cell r="F28">
            <v>57410000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</sheetData>
      <sheetData sheetId="13"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133740000</v>
          </cell>
          <cell r="E21">
            <v>83176250</v>
          </cell>
          <cell r="F21">
            <v>133740000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</sheetData>
      <sheetData sheetId="14">
        <row r="8">
          <cell r="D8">
            <v>0</v>
          </cell>
          <cell r="E8">
            <v>0</v>
          </cell>
          <cell r="F8">
            <v>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0">
          <cell r="D10">
            <v>0</v>
          </cell>
          <cell r="E10">
            <v>0</v>
          </cell>
          <cell r="F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1">
          <cell r="D21">
            <v>4420000</v>
          </cell>
          <cell r="E21">
            <v>0</v>
          </cell>
          <cell r="F21">
            <v>4420000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opLeftCell="A12" workbookViewId="0">
      <selection activeCell="A4" sqref="A4:H25"/>
    </sheetView>
  </sheetViews>
  <sheetFormatPr defaultRowHeight="16.5"/>
  <cols>
    <col min="1" max="1" width="4.125" customWidth="1"/>
    <col min="2" max="2" width="26.875" customWidth="1"/>
    <col min="3" max="4" width="20.625" customWidth="1"/>
    <col min="5" max="5" width="23.125" customWidth="1"/>
    <col min="6" max="6" width="19.25" customWidth="1"/>
    <col min="7" max="7" width="10.625" customWidth="1"/>
    <col min="8" max="8" width="54.75" customWidth="1"/>
  </cols>
  <sheetData>
    <row r="1" spans="1:8">
      <c r="A1" s="190"/>
      <c r="B1" s="190"/>
      <c r="C1" s="190"/>
      <c r="D1" s="190"/>
      <c r="E1" s="190"/>
      <c r="F1" s="190"/>
      <c r="G1" s="190"/>
      <c r="H1" s="190"/>
    </row>
    <row r="2" spans="1:8" ht="26.25">
      <c r="A2" s="1143" t="s">
        <v>72</v>
      </c>
      <c r="B2" s="1143"/>
      <c r="C2" s="1143"/>
      <c r="D2" s="1143"/>
      <c r="E2" s="1143"/>
      <c r="F2" s="1143"/>
      <c r="G2" s="1143"/>
      <c r="H2" s="1143"/>
    </row>
    <row r="3" spans="1:8" ht="33.75">
      <c r="A3" s="1141" t="s">
        <v>303</v>
      </c>
      <c r="B3" s="1141"/>
      <c r="C3" s="1141"/>
      <c r="D3" s="1141"/>
      <c r="E3" s="1141"/>
      <c r="F3" s="1141"/>
      <c r="G3" s="1141"/>
      <c r="H3" s="1141"/>
    </row>
    <row r="4" spans="1:8" ht="17.25" thickBot="1">
      <c r="A4" s="1142" t="s">
        <v>61</v>
      </c>
      <c r="B4" s="1142"/>
      <c r="C4" s="1142"/>
      <c r="D4" s="1142"/>
      <c r="E4" s="1142"/>
      <c r="F4" s="1142"/>
      <c r="G4" s="1142"/>
      <c r="H4" s="1142"/>
    </row>
    <row r="5" spans="1:8" ht="36" customHeight="1" thickBot="1">
      <c r="A5" s="120" t="s">
        <v>54</v>
      </c>
      <c r="B5" s="65" t="s">
        <v>55</v>
      </c>
      <c r="C5" s="65" t="s">
        <v>56</v>
      </c>
      <c r="D5" s="263" t="s">
        <v>410</v>
      </c>
      <c r="E5" s="65" t="s">
        <v>57</v>
      </c>
      <c r="F5" s="65" t="s">
        <v>58</v>
      </c>
      <c r="G5" s="65" t="s">
        <v>59</v>
      </c>
      <c r="H5" s="66" t="s">
        <v>60</v>
      </c>
    </row>
    <row r="6" spans="1:8" ht="36" customHeight="1">
      <c r="A6" s="121">
        <v>1</v>
      </c>
      <c r="B6" s="62" t="s">
        <v>62</v>
      </c>
      <c r="C6" s="1136">
        <f>'1. 본부사무국'!D24</f>
        <v>122209400</v>
      </c>
      <c r="D6" s="1136">
        <f>'1. 본부사무국'!E24</f>
        <v>68422734</v>
      </c>
      <c r="E6" s="1136">
        <f>'1. 본부사무국'!F24</f>
        <v>94383037</v>
      </c>
      <c r="F6" s="1137">
        <f>E6-C6</f>
        <v>-27826363</v>
      </c>
      <c r="G6" s="1138">
        <f>F6/C6*100%</f>
        <v>-0.22769412991144708</v>
      </c>
      <c r="H6" s="1025" t="s">
        <v>580</v>
      </c>
    </row>
    <row r="7" spans="1:8" ht="24.75" customHeight="1">
      <c r="A7" s="122">
        <v>2</v>
      </c>
      <c r="B7" s="61" t="s">
        <v>63</v>
      </c>
      <c r="C7" s="650">
        <v>10200000</v>
      </c>
      <c r="D7" s="650">
        <v>2286854</v>
      </c>
      <c r="E7" s="650">
        <v>10200000</v>
      </c>
      <c r="F7" s="64"/>
      <c r="G7" s="651"/>
      <c r="H7" s="63"/>
    </row>
    <row r="8" spans="1:8" ht="24.75" customHeight="1">
      <c r="A8" s="122">
        <v>3</v>
      </c>
      <c r="B8" s="61" t="s">
        <v>64</v>
      </c>
      <c r="C8" s="650">
        <v>45240000</v>
      </c>
      <c r="D8" s="650">
        <v>34592499</v>
      </c>
      <c r="E8" s="650">
        <v>45240000</v>
      </c>
      <c r="F8" s="64"/>
      <c r="G8" s="651"/>
      <c r="H8" s="63"/>
    </row>
    <row r="9" spans="1:8" ht="24.75" customHeight="1" thickBot="1">
      <c r="A9" s="1144" t="s">
        <v>65</v>
      </c>
      <c r="B9" s="1145"/>
      <c r="C9" s="693">
        <f>SUM(C6:C8)</f>
        <v>177649400</v>
      </c>
      <c r="D9" s="693">
        <f>SUM(D6:D8)</f>
        <v>105302087</v>
      </c>
      <c r="E9" s="693">
        <f>SUM(E6:E8)</f>
        <v>149823037</v>
      </c>
      <c r="F9" s="694">
        <f>E9-C9</f>
        <v>-27826363</v>
      </c>
      <c r="G9" s="695">
        <f>F9/C9*100%</f>
        <v>-0.15663640293747122</v>
      </c>
      <c r="H9" s="495"/>
    </row>
    <row r="10" spans="1:8" ht="24.75" customHeight="1" thickBot="1">
      <c r="A10" s="496">
        <v>4</v>
      </c>
      <c r="B10" s="497" t="s">
        <v>66</v>
      </c>
      <c r="C10" s="652">
        <v>2160000000</v>
      </c>
      <c r="D10" s="652">
        <v>1680966273</v>
      </c>
      <c r="E10" s="652">
        <v>2160000000</v>
      </c>
      <c r="F10" s="498"/>
      <c r="G10" s="691"/>
      <c r="H10" s="499"/>
    </row>
    <row r="11" spans="1:8" ht="24.75" customHeight="1" thickBot="1">
      <c r="A11" s="496">
        <v>5</v>
      </c>
      <c r="B11" s="497" t="s">
        <v>67</v>
      </c>
      <c r="C11" s="1132">
        <f>'5.서울Y누리봄'!D49</f>
        <v>800500000</v>
      </c>
      <c r="D11" s="1132">
        <f>'5.서울Y누리봄'!E49</f>
        <v>642448151</v>
      </c>
      <c r="E11" s="1132">
        <f>'5.서울Y누리봄'!F49</f>
        <v>642448151</v>
      </c>
      <c r="F11" s="1133">
        <f>E11-C11</f>
        <v>-158051849</v>
      </c>
      <c r="G11" s="1131">
        <f>F11/C11*100%</f>
        <v>-0.19744141036851967</v>
      </c>
      <c r="H11" s="499" t="s">
        <v>581</v>
      </c>
    </row>
    <row r="12" spans="1:8" ht="24.75" customHeight="1">
      <c r="A12" s="1148">
        <v>6</v>
      </c>
      <c r="B12" s="494" t="s">
        <v>392</v>
      </c>
      <c r="C12" s="1014">
        <f>'6-1. 강서종합사회복지관'!D48</f>
        <v>1686220000</v>
      </c>
      <c r="D12" s="1014">
        <f>'6-1. 강서종합사회복지관'!E48</f>
        <v>1238500490</v>
      </c>
      <c r="E12" s="1014">
        <f>'6-1. 강서종합사회복지관'!F48</f>
        <v>1693150000</v>
      </c>
      <c r="F12" s="649">
        <f>E12-C12</f>
        <v>6930000</v>
      </c>
      <c r="G12" s="651">
        <f>F12/C12*100%</f>
        <v>4.1097840139483581E-3</v>
      </c>
      <c r="H12" s="1039"/>
    </row>
    <row r="13" spans="1:8" ht="24.75" customHeight="1">
      <c r="A13" s="1148"/>
      <c r="B13" s="123" t="s">
        <v>393</v>
      </c>
      <c r="C13" s="649">
        <f>'6-2.강서종합사회복지관(재가노인지원서비스)'!D48</f>
        <v>155806000</v>
      </c>
      <c r="D13" s="649">
        <f>'6-2.강서종합사회복지관(재가노인지원서비스)'!E48</f>
        <v>122034272</v>
      </c>
      <c r="E13" s="649">
        <f>'6-2.강서종합사회복지관(재가노인지원서비스)'!F48</f>
        <v>155806000</v>
      </c>
      <c r="F13" s="649"/>
      <c r="G13" s="651"/>
      <c r="H13" s="63"/>
    </row>
    <row r="14" spans="1:8" ht="24.75" customHeight="1">
      <c r="A14" s="1148"/>
      <c r="B14" s="123" t="s">
        <v>394</v>
      </c>
      <c r="C14" s="1015">
        <f>'6-3.강서구종합사회복지관(강서지역아동센터)'!D48</f>
        <v>227477000</v>
      </c>
      <c r="D14" s="1015">
        <f>'6-3.강서구종합사회복지관(강서지역아동센터)'!E48</f>
        <v>199997578</v>
      </c>
      <c r="E14" s="1015">
        <f>'6-3.강서구종합사회복지관(강서지역아동센터)'!F48</f>
        <v>253268000</v>
      </c>
      <c r="F14" s="649">
        <f t="shared" ref="F14:F15" si="0">E14-C14</f>
        <v>25791000</v>
      </c>
      <c r="G14" s="651">
        <f t="shared" ref="G14:G15" si="1">F14/C14*100%</f>
        <v>0.11337849540832699</v>
      </c>
      <c r="H14" s="707" t="s">
        <v>618</v>
      </c>
    </row>
    <row r="15" spans="1:8" ht="24.75" customHeight="1">
      <c r="A15" s="1148"/>
      <c r="B15" s="123" t="s">
        <v>395</v>
      </c>
      <c r="C15" s="1015">
        <f>'6-5.강서구종합사회복지관(자원봉사센터)'!D48</f>
        <v>289870000</v>
      </c>
      <c r="D15" s="1015">
        <f>'6-5.강서구종합사회복지관(자원봉사센터)'!E48</f>
        <v>291562613</v>
      </c>
      <c r="E15" s="1015">
        <f>'6-5.강서구종합사회복지관(자원봉사센터)'!F48</f>
        <v>320870000</v>
      </c>
      <c r="F15" s="649">
        <f t="shared" si="0"/>
        <v>31000000</v>
      </c>
      <c r="G15" s="651">
        <f t="shared" si="1"/>
        <v>0.10694449235864353</v>
      </c>
      <c r="H15" s="63" t="s">
        <v>577</v>
      </c>
    </row>
    <row r="16" spans="1:8" ht="24.75" customHeight="1">
      <c r="A16" s="1148"/>
      <c r="B16" s="123" t="s">
        <v>396</v>
      </c>
      <c r="C16" s="650">
        <f>'6-4.강서구종합사회복지관(청소년지원센터)'!D48</f>
        <v>98640000</v>
      </c>
      <c r="D16" s="650">
        <f>'6-4.강서구종합사회복지관(청소년지원센터)'!E48</f>
        <v>61880175</v>
      </c>
      <c r="E16" s="650">
        <f>'6-4.강서구종합사회복지관(청소년지원센터)'!F48</f>
        <v>98640000</v>
      </c>
      <c r="F16" s="649"/>
      <c r="G16" s="651"/>
      <c r="H16" s="63"/>
    </row>
    <row r="17" spans="1:8" ht="24.75" customHeight="1">
      <c r="A17" s="1148"/>
      <c r="B17" s="123" t="s">
        <v>397</v>
      </c>
      <c r="C17" s="650">
        <f>'6-6.강서구종합사회복지관(발달재활서비스)'!D48</f>
        <v>160828000</v>
      </c>
      <c r="D17" s="650">
        <f>'6-6.강서구종합사회복지관(발달재활서비스)'!E48</f>
        <v>110257620</v>
      </c>
      <c r="E17" s="650">
        <f>'6-6.강서구종합사회복지관(발달재활서비스)'!F48</f>
        <v>160828000</v>
      </c>
      <c r="F17" s="649"/>
      <c r="G17" s="651"/>
      <c r="H17" s="63"/>
    </row>
    <row r="18" spans="1:8" ht="24.75" customHeight="1">
      <c r="A18" s="1148"/>
      <c r="B18" s="123" t="s">
        <v>398</v>
      </c>
      <c r="C18" s="650">
        <f>'6-7.강서구종합사회복지관(심리치유서비스)'!D48</f>
        <v>7481000</v>
      </c>
      <c r="D18" s="650">
        <f>'6-7.강서구종합사회복지관(심리치유서비스)'!E48</f>
        <v>3058046</v>
      </c>
      <c r="E18" s="650">
        <f>'6-7.강서구종합사회복지관(심리치유서비스)'!F48</f>
        <v>7481000</v>
      </c>
      <c r="F18" s="649"/>
      <c r="G18" s="651"/>
      <c r="H18" s="63"/>
    </row>
    <row r="19" spans="1:8" ht="24.75" customHeight="1" thickBot="1">
      <c r="A19" s="1149"/>
      <c r="B19" s="492" t="s">
        <v>68</v>
      </c>
      <c r="C19" s="980">
        <f>SUM(C12:C18)</f>
        <v>2626322000</v>
      </c>
      <c r="D19" s="980">
        <f t="shared" ref="D19:E19" si="2">SUM(D12:D18)</f>
        <v>2027290794</v>
      </c>
      <c r="E19" s="980">
        <f t="shared" si="2"/>
        <v>2690043000</v>
      </c>
      <c r="F19" s="980">
        <f>E19-C19</f>
        <v>63721000</v>
      </c>
      <c r="G19" s="981">
        <f>F19/C19*100%</f>
        <v>2.4262447635895371E-2</v>
      </c>
      <c r="H19" s="493"/>
    </row>
    <row r="20" spans="1:8" ht="40.9" customHeight="1" thickBot="1">
      <c r="A20" s="496">
        <v>7</v>
      </c>
      <c r="B20" s="500" t="s">
        <v>151</v>
      </c>
      <c r="C20" s="1134">
        <f>'8.강서구지역자활센터(장기요양사업)'!D49</f>
        <v>645114610</v>
      </c>
      <c r="D20" s="1134">
        <f>'8.강서구지역자활센터(장기요양사업)'!E49</f>
        <v>665821648</v>
      </c>
      <c r="E20" s="1134">
        <f>'8.강서구지역자활센터(장기요양사업)'!F49</f>
        <v>1100100000</v>
      </c>
      <c r="F20" s="1134">
        <f t="shared" ref="F20" si="3">E20-C20</f>
        <v>454985390</v>
      </c>
      <c r="G20" s="1135">
        <f>F20/C20*100%</f>
        <v>0.70527838456487602</v>
      </c>
      <c r="H20" s="502" t="s">
        <v>578</v>
      </c>
    </row>
    <row r="21" spans="1:8" ht="24.75" customHeight="1" thickBot="1">
      <c r="A21" s="496">
        <v>8</v>
      </c>
      <c r="B21" s="503" t="s">
        <v>150</v>
      </c>
      <c r="C21" s="1062">
        <v>538290000</v>
      </c>
      <c r="D21" s="501"/>
      <c r="E21" s="1062">
        <v>538290000</v>
      </c>
      <c r="F21" s="501"/>
      <c r="G21" s="692"/>
      <c r="H21" s="502"/>
    </row>
    <row r="22" spans="1:8" ht="24.75" customHeight="1" thickBot="1">
      <c r="A22" s="496">
        <v>8</v>
      </c>
      <c r="B22" s="503" t="s">
        <v>69</v>
      </c>
      <c r="C22" s="1134">
        <f>'9.은학의집(총괄)'!D49</f>
        <v>4646167711</v>
      </c>
      <c r="D22" s="1134">
        <f>'9.은학의집(총괄)'!E49</f>
        <v>3401295500</v>
      </c>
      <c r="E22" s="1134">
        <f>'9.은학의집(총괄)'!F49</f>
        <v>4649226012</v>
      </c>
      <c r="F22" s="1134">
        <f>E22-C22</f>
        <v>3058301</v>
      </c>
      <c r="G22" s="1135">
        <f t="shared" ref="G22" si="4">F22/C22*100%</f>
        <v>6.5824162841977103E-4</v>
      </c>
      <c r="H22" s="502" t="s">
        <v>577</v>
      </c>
    </row>
    <row r="23" spans="1:8" ht="24.75" customHeight="1" thickBot="1">
      <c r="A23" s="496">
        <v>9</v>
      </c>
      <c r="B23" s="497" t="s">
        <v>70</v>
      </c>
      <c r="C23" s="652">
        <v>406569642</v>
      </c>
      <c r="D23" s="652">
        <v>312632280</v>
      </c>
      <c r="E23" s="652">
        <v>406569642</v>
      </c>
      <c r="F23" s="498"/>
      <c r="G23" s="692"/>
      <c r="H23" s="499"/>
    </row>
    <row r="24" spans="1:8" ht="24.75" customHeight="1" thickBot="1">
      <c r="A24" s="1146" t="s">
        <v>157</v>
      </c>
      <c r="B24" s="1147"/>
      <c r="C24" s="696">
        <f>SUM(C10,C11,C19,C20,C21,C22,C23)</f>
        <v>11822963963</v>
      </c>
      <c r="D24" s="696">
        <f>SUM(D10,D11,D19,D20,D21,D22,D23)</f>
        <v>8730454646</v>
      </c>
      <c r="E24" s="696">
        <f>SUM(E10,E11,E19,E20,E21,E22,E23)</f>
        <v>12186676805</v>
      </c>
      <c r="F24" s="1023">
        <f>E24-C24</f>
        <v>363712842</v>
      </c>
      <c r="G24" s="697">
        <f>F24/C24*100%</f>
        <v>3.0763253879335199E-2</v>
      </c>
      <c r="H24" s="505"/>
    </row>
    <row r="25" spans="1:8" ht="24.75" customHeight="1" thickBot="1">
      <c r="A25" s="1139" t="s">
        <v>156</v>
      </c>
      <c r="B25" s="1140"/>
      <c r="C25" s="698">
        <f>C9+C24</f>
        <v>12000613363</v>
      </c>
      <c r="D25" s="698">
        <f t="shared" ref="D25:E25" si="5">D9+D24</f>
        <v>8835756733</v>
      </c>
      <c r="E25" s="698">
        <f t="shared" si="5"/>
        <v>12336499842</v>
      </c>
      <c r="F25" s="1024">
        <f>E25-C25</f>
        <v>335886479</v>
      </c>
      <c r="G25" s="699">
        <f>F25/C25*100%</f>
        <v>2.7989109292996393E-2</v>
      </c>
      <c r="H25" s="504"/>
    </row>
    <row r="27" spans="1:8">
      <c r="C27" s="60">
        <f>C24-C21</f>
        <v>11284673963</v>
      </c>
      <c r="D27" s="60">
        <f t="shared" ref="D27:E27" si="6">D24-D21</f>
        <v>8730454646</v>
      </c>
      <c r="E27" s="60">
        <f t="shared" si="6"/>
        <v>11648386805</v>
      </c>
      <c r="F27" s="60">
        <f>F24-F21</f>
        <v>363712842</v>
      </c>
      <c r="G27" s="60">
        <f>G24-G21</f>
        <v>3.0763253879335199E-2</v>
      </c>
    </row>
    <row r="28" spans="1:8">
      <c r="G28" s="70"/>
    </row>
  </sheetData>
  <mergeCells count="7">
    <mergeCell ref="A25:B25"/>
    <mergeCell ref="A3:H3"/>
    <mergeCell ref="A4:H4"/>
    <mergeCell ref="A2:H2"/>
    <mergeCell ref="A9:B9"/>
    <mergeCell ref="A24:B24"/>
    <mergeCell ref="A12:A19"/>
  </mergeCells>
  <phoneticPr fontId="2" type="noConversion"/>
  <pageMargins left="0.25" right="0.25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2:I112"/>
  <sheetViews>
    <sheetView topLeftCell="A79" workbookViewId="0">
      <selection activeCell="I42" sqref="I42"/>
    </sheetView>
  </sheetViews>
  <sheetFormatPr defaultRowHeight="16.5"/>
  <cols>
    <col min="1" max="1" width="15.25" customWidth="1"/>
    <col min="2" max="2" width="12.25" customWidth="1"/>
    <col min="3" max="3" width="24.75" customWidth="1"/>
    <col min="4" max="4" width="18" customWidth="1"/>
    <col min="5" max="5" width="18.375" customWidth="1"/>
    <col min="6" max="6" width="18" customWidth="1"/>
    <col min="7" max="7" width="18.875" customWidth="1"/>
    <col min="9" max="9" width="54.75" customWidth="1"/>
  </cols>
  <sheetData>
    <row r="2" spans="1:9" ht="29.45" customHeight="1">
      <c r="A2" s="1452" t="s">
        <v>287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498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400</v>
      </c>
      <c r="F6" s="1183" t="s">
        <v>391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20.2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>
        <f>F8-D8</f>
        <v>0</v>
      </c>
      <c r="H8" s="303"/>
      <c r="I8" s="366"/>
    </row>
    <row r="9" spans="1:9" ht="20.25" customHeight="1">
      <c r="A9" s="1285"/>
      <c r="B9" s="1220"/>
      <c r="C9" s="403" t="s">
        <v>191</v>
      </c>
      <c r="D9" s="297"/>
      <c r="E9" s="297"/>
      <c r="F9" s="297"/>
      <c r="G9" s="309">
        <f t="shared" ref="G9:G20" si="0">F9-D9</f>
        <v>0</v>
      </c>
      <c r="H9" s="300"/>
      <c r="I9" s="367"/>
    </row>
    <row r="10" spans="1:9" ht="20.25" customHeight="1">
      <c r="A10" s="1285"/>
      <c r="B10" s="1220"/>
      <c r="C10" s="403" t="s">
        <v>192</v>
      </c>
      <c r="D10" s="297"/>
      <c r="E10" s="297"/>
      <c r="F10" s="297"/>
      <c r="G10" s="309">
        <f t="shared" si="0"/>
        <v>0</v>
      </c>
      <c r="H10" s="300"/>
      <c r="I10" s="367"/>
    </row>
    <row r="11" spans="1:9" ht="20.25" customHeight="1">
      <c r="A11" s="1285"/>
      <c r="B11" s="1220"/>
      <c r="C11" s="403" t="s">
        <v>193</v>
      </c>
      <c r="D11" s="297"/>
      <c r="E11" s="297"/>
      <c r="F11" s="297"/>
      <c r="G11" s="309">
        <f t="shared" si="0"/>
        <v>0</v>
      </c>
      <c r="H11" s="300"/>
      <c r="I11" s="367"/>
    </row>
    <row r="12" spans="1:9" ht="20.25" customHeight="1">
      <c r="A12" s="1285"/>
      <c r="B12" s="1198"/>
      <c r="C12" s="403" t="s">
        <v>194</v>
      </c>
      <c r="D12" s="297"/>
      <c r="E12" s="297"/>
      <c r="F12" s="297"/>
      <c r="G12" s="309">
        <f t="shared" si="0"/>
        <v>0</v>
      </c>
      <c r="H12" s="300"/>
      <c r="I12" s="367"/>
    </row>
    <row r="13" spans="1:9" ht="18" thickBot="1">
      <c r="A13" s="1286"/>
      <c r="B13" s="1293" t="s">
        <v>15</v>
      </c>
      <c r="C13" s="1293"/>
      <c r="D13" s="298">
        <f>SUM(D8:D12)</f>
        <v>0</v>
      </c>
      <c r="E13" s="298">
        <f t="shared" ref="E13:F13" si="1">SUM(E8:E12)</f>
        <v>0</v>
      </c>
      <c r="F13" s="298">
        <f t="shared" si="1"/>
        <v>0</v>
      </c>
      <c r="G13" s="310">
        <f t="shared" si="0"/>
        <v>0</v>
      </c>
      <c r="H13" s="301"/>
      <c r="I13" s="368"/>
    </row>
    <row r="14" spans="1:9" ht="30.75" customHeight="1">
      <c r="A14" s="1324" t="s">
        <v>3</v>
      </c>
      <c r="B14" s="1220" t="s">
        <v>3</v>
      </c>
      <c r="C14" s="402" t="s">
        <v>183</v>
      </c>
      <c r="D14" s="302"/>
      <c r="E14" s="302"/>
      <c r="F14" s="302"/>
      <c r="G14" s="309">
        <f t="shared" si="0"/>
        <v>0</v>
      </c>
      <c r="H14" s="303"/>
      <c r="I14" s="369"/>
    </row>
    <row r="15" spans="1:9" ht="30" customHeight="1">
      <c r="A15" s="1324"/>
      <c r="B15" s="1220"/>
      <c r="C15" s="403" t="s">
        <v>184</v>
      </c>
      <c r="D15" s="297"/>
      <c r="E15" s="297"/>
      <c r="F15" s="297"/>
      <c r="G15" s="309">
        <f t="shared" si="0"/>
        <v>0</v>
      </c>
      <c r="H15" s="300"/>
      <c r="I15" s="370"/>
    </row>
    <row r="16" spans="1:9" ht="22.5" customHeight="1">
      <c r="A16" s="1324"/>
      <c r="B16" s="1220"/>
      <c r="C16" s="403" t="s">
        <v>185</v>
      </c>
      <c r="D16" s="297"/>
      <c r="E16" s="297"/>
      <c r="F16" s="297"/>
      <c r="G16" s="309">
        <f t="shared" si="0"/>
        <v>0</v>
      </c>
      <c r="H16" s="300"/>
      <c r="I16" s="370"/>
    </row>
    <row r="17" spans="1:9" ht="22.5" customHeight="1">
      <c r="A17" s="1324"/>
      <c r="B17" s="1220"/>
      <c r="C17" s="403" t="s">
        <v>186</v>
      </c>
      <c r="D17" s="297"/>
      <c r="E17" s="297"/>
      <c r="F17" s="297"/>
      <c r="G17" s="309">
        <f t="shared" si="0"/>
        <v>0</v>
      </c>
      <c r="H17" s="300"/>
      <c r="I17" s="370"/>
    </row>
    <row r="18" spans="1:9" ht="22.5" customHeight="1">
      <c r="A18" s="1324"/>
      <c r="B18" s="1220"/>
      <c r="C18" s="402" t="s">
        <v>187</v>
      </c>
      <c r="D18" s="297"/>
      <c r="E18" s="297"/>
      <c r="F18" s="297"/>
      <c r="G18" s="309">
        <f t="shared" si="0"/>
        <v>0</v>
      </c>
      <c r="H18" s="300"/>
      <c r="I18" s="367"/>
    </row>
    <row r="19" spans="1:9" ht="22.5" customHeight="1">
      <c r="A19" s="1324"/>
      <c r="B19" s="1220"/>
      <c r="C19" s="191" t="s">
        <v>189</v>
      </c>
      <c r="D19" s="297"/>
      <c r="E19" s="297"/>
      <c r="F19" s="297"/>
      <c r="G19" s="309">
        <f t="shared" si="0"/>
        <v>0</v>
      </c>
      <c r="H19" s="300"/>
      <c r="I19" s="367"/>
    </row>
    <row r="20" spans="1:9" ht="22.5" customHeight="1">
      <c r="A20" s="1324"/>
      <c r="B20" s="1220"/>
      <c r="C20" s="191" t="s">
        <v>190</v>
      </c>
      <c r="D20" s="297"/>
      <c r="E20" s="297"/>
      <c r="F20" s="297"/>
      <c r="G20" s="309">
        <f t="shared" si="0"/>
        <v>0</v>
      </c>
      <c r="H20" s="300"/>
      <c r="I20" s="367"/>
    </row>
    <row r="21" spans="1:9" ht="22.5" customHeight="1">
      <c r="A21" s="1324"/>
      <c r="B21" s="1198"/>
      <c r="C21" s="191" t="s">
        <v>209</v>
      </c>
      <c r="D21" s="78"/>
      <c r="E21" s="78"/>
      <c r="F21" s="43"/>
      <c r="G21" s="44">
        <f>F21-D21</f>
        <v>0</v>
      </c>
      <c r="H21" s="162"/>
      <c r="I21" s="45"/>
    </row>
    <row r="22" spans="1:9" ht="17.25" thickBot="1">
      <c r="A22" s="1442"/>
      <c r="B22" s="1326" t="s">
        <v>15</v>
      </c>
      <c r="C22" s="1327"/>
      <c r="D22" s="48">
        <f>SUM(D14:D21)</f>
        <v>0</v>
      </c>
      <c r="E22" s="48">
        <f t="shared" ref="E22:F22" si="2">SUM(E14:E21)</f>
        <v>0</v>
      </c>
      <c r="F22" s="48">
        <f t="shared" si="2"/>
        <v>0</v>
      </c>
      <c r="G22" s="165">
        <f t="shared" ref="G22:G48" si="3">F22-D22</f>
        <v>0</v>
      </c>
      <c r="H22" s="166"/>
      <c r="I22" s="49"/>
    </row>
    <row r="23" spans="1:9" ht="17.25" customHeight="1">
      <c r="A23" s="1287" t="s">
        <v>201</v>
      </c>
      <c r="B23" s="1219" t="s">
        <v>201</v>
      </c>
      <c r="C23" s="192" t="s">
        <v>146</v>
      </c>
      <c r="D23" s="83"/>
      <c r="E23" s="83"/>
      <c r="F23" s="84"/>
      <c r="G23" s="205">
        <f t="shared" si="3"/>
        <v>0</v>
      </c>
      <c r="H23" s="208"/>
      <c r="I23" s="92"/>
    </row>
    <row r="24" spans="1:9" ht="17.25" customHeight="1">
      <c r="A24" s="1288"/>
      <c r="B24" s="1220"/>
      <c r="C24" s="403" t="s">
        <v>78</v>
      </c>
      <c r="D24" s="52">
        <v>149979000</v>
      </c>
      <c r="E24" s="52">
        <v>116226000</v>
      </c>
      <c r="F24" s="79">
        <v>149979000</v>
      </c>
      <c r="G24" s="206">
        <f t="shared" si="3"/>
        <v>0</v>
      </c>
      <c r="H24" s="209">
        <f t="shared" ref="H24:H48" si="4">G24/D24*100</f>
        <v>0</v>
      </c>
      <c r="I24" s="93"/>
    </row>
    <row r="25" spans="1:9" ht="17.25" customHeight="1">
      <c r="A25" s="1288"/>
      <c r="B25" s="1220"/>
      <c r="C25" s="403" t="s">
        <v>36</v>
      </c>
      <c r="D25" s="52"/>
      <c r="E25" s="52"/>
      <c r="F25" s="79"/>
      <c r="G25" s="206">
        <f t="shared" si="3"/>
        <v>0</v>
      </c>
      <c r="H25" s="209"/>
      <c r="I25" s="93"/>
    </row>
    <row r="26" spans="1:9" ht="17.25" customHeight="1">
      <c r="A26" s="1288"/>
      <c r="B26" s="1198"/>
      <c r="C26" s="403" t="s">
        <v>79</v>
      </c>
      <c r="D26" s="52"/>
      <c r="E26" s="52"/>
      <c r="F26" s="79"/>
      <c r="G26" s="206">
        <f t="shared" si="3"/>
        <v>0</v>
      </c>
      <c r="H26" s="209"/>
      <c r="I26" s="93"/>
    </row>
    <row r="27" spans="1:9" ht="17.25" thickBot="1">
      <c r="A27" s="1289"/>
      <c r="B27" s="1282" t="s">
        <v>15</v>
      </c>
      <c r="C27" s="1318"/>
      <c r="D27" s="712">
        <f>SUM(D23:D26)</f>
        <v>149979000</v>
      </c>
      <c r="E27" s="712">
        <f t="shared" ref="E27:F27" si="5">SUM(E23:E26)</f>
        <v>116226000</v>
      </c>
      <c r="F27" s="712">
        <f t="shared" si="5"/>
        <v>149979000</v>
      </c>
      <c r="G27" s="847">
        <f t="shared" si="3"/>
        <v>0</v>
      </c>
      <c r="H27" s="869">
        <f t="shared" si="4"/>
        <v>0</v>
      </c>
      <c r="I27" s="94"/>
    </row>
    <row r="28" spans="1:9" ht="21" customHeight="1">
      <c r="A28" s="1236" t="s">
        <v>203</v>
      </c>
      <c r="B28" s="1198" t="s">
        <v>203</v>
      </c>
      <c r="C28" s="196" t="s">
        <v>7</v>
      </c>
      <c r="D28" s="82">
        <v>392700</v>
      </c>
      <c r="E28" s="82">
        <v>392712</v>
      </c>
      <c r="F28" s="82">
        <v>392700</v>
      </c>
      <c r="G28" s="44">
        <f t="shared" si="3"/>
        <v>0</v>
      </c>
      <c r="H28" s="162">
        <f t="shared" si="4"/>
        <v>0</v>
      </c>
      <c r="I28" s="95"/>
    </row>
    <row r="29" spans="1:9" ht="21" customHeight="1">
      <c r="A29" s="1237"/>
      <c r="B29" s="1199"/>
      <c r="C29" s="196" t="s">
        <v>8</v>
      </c>
      <c r="D29" s="78"/>
      <c r="E29" s="78"/>
      <c r="F29" s="44"/>
      <c r="G29" s="44">
        <f t="shared" si="3"/>
        <v>0</v>
      </c>
      <c r="H29" s="162"/>
      <c r="I29" s="45"/>
    </row>
    <row r="30" spans="1:9" ht="17.25" thickBot="1">
      <c r="A30" s="1238"/>
      <c r="B30" s="1293" t="s">
        <v>15</v>
      </c>
      <c r="C30" s="1293"/>
      <c r="D30" s="732">
        <f>SUM(D28:D29)</f>
        <v>392700</v>
      </c>
      <c r="E30" s="732">
        <f t="shared" ref="E30:F30" si="6">SUM(E28:E29)</f>
        <v>392712</v>
      </c>
      <c r="F30" s="807">
        <f t="shared" si="6"/>
        <v>392700</v>
      </c>
      <c r="G30" s="807">
        <f t="shared" si="3"/>
        <v>0</v>
      </c>
      <c r="H30" s="766">
        <f t="shared" si="4"/>
        <v>0</v>
      </c>
      <c r="I30" s="50"/>
    </row>
    <row r="31" spans="1:9" ht="19.5" customHeight="1">
      <c r="A31" s="1284" t="s">
        <v>205</v>
      </c>
      <c r="B31" s="1219" t="s">
        <v>205</v>
      </c>
      <c r="C31" s="192" t="s">
        <v>196</v>
      </c>
      <c r="D31" s="84"/>
      <c r="E31" s="84"/>
      <c r="F31" s="82"/>
      <c r="G31" s="82">
        <f t="shared" si="3"/>
        <v>0</v>
      </c>
      <c r="H31" s="288"/>
      <c r="I31" s="92"/>
    </row>
    <row r="32" spans="1:9" ht="19.5" customHeight="1">
      <c r="A32" s="1285"/>
      <c r="B32" s="1198"/>
      <c r="C32" s="403" t="s">
        <v>197</v>
      </c>
      <c r="D32" s="79"/>
      <c r="E32" s="79"/>
      <c r="F32" s="79"/>
      <c r="G32" s="79">
        <f t="shared" si="3"/>
        <v>0</v>
      </c>
      <c r="H32" s="284"/>
      <c r="I32" s="96"/>
    </row>
    <row r="33" spans="1:9" ht="17.25" thickBot="1">
      <c r="A33" s="1286"/>
      <c r="B33" s="404"/>
      <c r="C33" s="404" t="s">
        <v>15</v>
      </c>
      <c r="D33" s="86">
        <f>SUM(D31:D32)</f>
        <v>0</v>
      </c>
      <c r="E33" s="86">
        <f t="shared" ref="E33:F33" si="7">SUM(E31:E32)</f>
        <v>0</v>
      </c>
      <c r="F33" s="86">
        <f t="shared" si="7"/>
        <v>0</v>
      </c>
      <c r="G33" s="48">
        <f t="shared" si="3"/>
        <v>0</v>
      </c>
      <c r="H33" s="299"/>
      <c r="I33" s="94"/>
    </row>
    <row r="34" spans="1:9" ht="29.25" customHeight="1">
      <c r="A34" s="411"/>
      <c r="B34" s="1220" t="s">
        <v>4</v>
      </c>
      <c r="C34" s="402" t="s">
        <v>225</v>
      </c>
      <c r="D34" s="82"/>
      <c r="E34" s="82"/>
      <c r="F34" s="82"/>
      <c r="G34" s="593">
        <f t="shared" si="3"/>
        <v>0</v>
      </c>
      <c r="H34" s="870"/>
      <c r="I34" s="306"/>
    </row>
    <row r="35" spans="1:9" ht="29.25" customHeight="1">
      <c r="A35" s="1214" t="s">
        <v>4</v>
      </c>
      <c r="B35" s="1198"/>
      <c r="C35" s="191" t="s">
        <v>226</v>
      </c>
      <c r="D35" s="79"/>
      <c r="E35" s="79"/>
      <c r="F35" s="52"/>
      <c r="G35" s="82">
        <f t="shared" si="3"/>
        <v>0</v>
      </c>
      <c r="H35" s="288"/>
      <c r="I35" s="96"/>
    </row>
    <row r="36" spans="1:9" ht="17.25" thickBot="1">
      <c r="A36" s="1215"/>
      <c r="B36" s="1320" t="s">
        <v>15</v>
      </c>
      <c r="C36" s="1321"/>
      <c r="D36" s="307">
        <f>SUM(D34:D35)</f>
        <v>0</v>
      </c>
      <c r="E36" s="307">
        <f t="shared" ref="E36:F36" si="8">SUM(E34:E35)</f>
        <v>0</v>
      </c>
      <c r="F36" s="307">
        <f t="shared" si="8"/>
        <v>0</v>
      </c>
      <c r="G36" s="203">
        <f t="shared" si="3"/>
        <v>0</v>
      </c>
      <c r="H36" s="211"/>
      <c r="I36" s="50"/>
    </row>
    <row r="37" spans="1:9" ht="26.25" customHeight="1">
      <c r="A37" s="1213" t="s">
        <v>212</v>
      </c>
      <c r="B37" s="1219" t="s">
        <v>212</v>
      </c>
      <c r="C37" s="194" t="s">
        <v>10</v>
      </c>
      <c r="D37" s="81">
        <v>5414513</v>
      </c>
      <c r="E37" s="81">
        <v>5414513</v>
      </c>
      <c r="F37" s="51">
        <v>5414513</v>
      </c>
      <c r="G37" s="44">
        <f t="shared" si="3"/>
        <v>0</v>
      </c>
      <c r="H37" s="162">
        <f t="shared" ref="H37" si="9">G37/D37*100</f>
        <v>0</v>
      </c>
      <c r="I37" s="87"/>
    </row>
    <row r="38" spans="1:9" ht="26.25" customHeight="1">
      <c r="A38" s="1214"/>
      <c r="B38" s="1198"/>
      <c r="C38" s="842" t="s">
        <v>216</v>
      </c>
      <c r="D38" s="88"/>
      <c r="E38" s="88"/>
      <c r="F38" s="165"/>
      <c r="G38" s="44">
        <f t="shared" si="3"/>
        <v>0</v>
      </c>
      <c r="H38" s="166"/>
      <c r="I38" s="305"/>
    </row>
    <row r="39" spans="1:9" ht="17.25" thickBot="1">
      <c r="A39" s="1215"/>
      <c r="B39" s="1311" t="s">
        <v>15</v>
      </c>
      <c r="C39" s="1312"/>
      <c r="D39" s="712">
        <f>SUM(D37:D38)</f>
        <v>5414513</v>
      </c>
      <c r="E39" s="712">
        <f t="shared" ref="E39:F39" si="10">SUM(E37:E38)</f>
        <v>5414513</v>
      </c>
      <c r="F39" s="712">
        <f t="shared" si="10"/>
        <v>5414513</v>
      </c>
      <c r="G39" s="713">
        <f t="shared" si="3"/>
        <v>0</v>
      </c>
      <c r="H39" s="872">
        <f t="shared" si="4"/>
        <v>0</v>
      </c>
      <c r="I39" s="94"/>
    </row>
    <row r="40" spans="1:9" ht="18" customHeight="1">
      <c r="A40" s="1438" t="s">
        <v>214</v>
      </c>
      <c r="B40" s="1234" t="s">
        <v>214</v>
      </c>
      <c r="C40" s="834" t="s">
        <v>499</v>
      </c>
      <c r="D40" s="84"/>
      <c r="E40" s="84"/>
      <c r="F40" s="83"/>
      <c r="G40" s="200">
        <f t="shared" si="3"/>
        <v>0</v>
      </c>
      <c r="H40" s="598"/>
      <c r="I40" s="92"/>
    </row>
    <row r="41" spans="1:9" ht="18" customHeight="1">
      <c r="A41" s="1473"/>
      <c r="B41" s="1198"/>
      <c r="C41" s="835" t="s">
        <v>215</v>
      </c>
      <c r="D41" s="79">
        <v>19787</v>
      </c>
      <c r="E41" s="79">
        <v>1047</v>
      </c>
      <c r="F41" s="52">
        <v>19787</v>
      </c>
      <c r="G41" s="44">
        <f t="shared" si="3"/>
        <v>0</v>
      </c>
      <c r="H41" s="284">
        <f t="shared" si="4"/>
        <v>0</v>
      </c>
      <c r="I41" s="306"/>
    </row>
    <row r="42" spans="1:9" ht="18" customHeight="1">
      <c r="A42" s="1439"/>
      <c r="B42" s="1199"/>
      <c r="C42" s="836" t="s">
        <v>217</v>
      </c>
      <c r="D42" s="79"/>
      <c r="E42" s="79"/>
      <c r="F42" s="52"/>
      <c r="G42" s="44">
        <f t="shared" si="3"/>
        <v>0</v>
      </c>
      <c r="H42" s="284"/>
      <c r="I42" s="96"/>
    </row>
    <row r="43" spans="1:9" ht="18" customHeight="1">
      <c r="A43" s="1439"/>
      <c r="B43" s="1199"/>
      <c r="C43" s="836" t="s">
        <v>12</v>
      </c>
      <c r="D43" s="79"/>
      <c r="E43" s="79"/>
      <c r="F43" s="52"/>
      <c r="G43" s="44">
        <f t="shared" si="3"/>
        <v>0</v>
      </c>
      <c r="H43" s="284"/>
      <c r="I43" s="96"/>
    </row>
    <row r="44" spans="1:9" ht="17.25" thickBot="1">
      <c r="A44" s="1440"/>
      <c r="B44" s="1293" t="s">
        <v>15</v>
      </c>
      <c r="C44" s="1293"/>
      <c r="D44" s="712">
        <f>SUM(D40:D43)</f>
        <v>19787</v>
      </c>
      <c r="E44" s="712">
        <f t="shared" ref="E44:F44" si="11">SUM(E40:E43)</f>
        <v>1047</v>
      </c>
      <c r="F44" s="712">
        <f t="shared" si="11"/>
        <v>19787</v>
      </c>
      <c r="G44" s="713">
        <f t="shared" si="3"/>
        <v>0</v>
      </c>
      <c r="H44" s="872">
        <f t="shared" si="4"/>
        <v>0</v>
      </c>
      <c r="I44" s="94"/>
    </row>
    <row r="45" spans="1:9" ht="24.75" customHeight="1">
      <c r="A45" s="1236" t="s">
        <v>218</v>
      </c>
      <c r="B45" s="1198" t="s">
        <v>219</v>
      </c>
      <c r="C45" s="835" t="s">
        <v>220</v>
      </c>
      <c r="D45" s="82"/>
      <c r="E45" s="82"/>
      <c r="F45" s="287"/>
      <c r="G45" s="44">
        <f t="shared" si="3"/>
        <v>0</v>
      </c>
      <c r="H45" s="288" t="e">
        <f t="shared" si="4"/>
        <v>#DIV/0!</v>
      </c>
      <c r="I45" s="306"/>
    </row>
    <row r="46" spans="1:9" ht="24.75" customHeight="1">
      <c r="A46" s="1237"/>
      <c r="B46" s="1199"/>
      <c r="C46" s="403" t="s">
        <v>221</v>
      </c>
      <c r="D46" s="79"/>
      <c r="E46" s="79"/>
      <c r="F46" s="52"/>
      <c r="G46" s="44">
        <f t="shared" si="3"/>
        <v>0</v>
      </c>
      <c r="H46" s="284" t="e">
        <f t="shared" si="4"/>
        <v>#DIV/0!</v>
      </c>
      <c r="I46" s="96"/>
    </row>
    <row r="47" spans="1:9" ht="17.25" thickBot="1">
      <c r="A47" s="1441"/>
      <c r="B47" s="1313" t="s">
        <v>15</v>
      </c>
      <c r="C47" s="1313"/>
      <c r="D47" s="163">
        <f>SUM(D45:D46)</f>
        <v>0</v>
      </c>
      <c r="E47" s="163">
        <f t="shared" ref="E47:F47" si="12">SUM(E45:E46)</f>
        <v>0</v>
      </c>
      <c r="F47" s="163">
        <f t="shared" si="12"/>
        <v>0</v>
      </c>
      <c r="G47" s="165">
        <f t="shared" si="3"/>
        <v>0</v>
      </c>
      <c r="H47" s="166" t="e">
        <f t="shared" si="4"/>
        <v>#DIV/0!</v>
      </c>
      <c r="I47" s="167"/>
    </row>
    <row r="48" spans="1:9" ht="17.25" thickBot="1">
      <c r="A48" s="1314" t="s">
        <v>50</v>
      </c>
      <c r="B48" s="1315"/>
      <c r="C48" s="1316"/>
      <c r="D48" s="375">
        <f>SUM(D22,D27,D30,D36,D39,D44,D47)</f>
        <v>155806000</v>
      </c>
      <c r="E48" s="375">
        <f t="shared" ref="E48:F48" si="13">SUM(E22,E27,E30,E36,E39,E44,E47)</f>
        <v>122034272</v>
      </c>
      <c r="F48" s="375">
        <f t="shared" si="13"/>
        <v>155806000</v>
      </c>
      <c r="G48" s="375">
        <f t="shared" si="3"/>
        <v>0</v>
      </c>
      <c r="H48" s="716">
        <f t="shared" si="4"/>
        <v>0</v>
      </c>
      <c r="I48" s="91"/>
    </row>
    <row r="49" spans="1:9" ht="17.25" thickBot="1">
      <c r="A49" s="1449" t="s">
        <v>83</v>
      </c>
      <c r="B49" s="1297"/>
      <c r="C49" s="1297"/>
      <c r="D49" s="1297"/>
      <c r="E49" s="1297"/>
      <c r="F49" s="1297"/>
      <c r="G49" s="1297"/>
      <c r="H49" s="1297"/>
      <c r="I49" s="1450"/>
    </row>
    <row r="50" spans="1:9" ht="17.45" customHeight="1">
      <c r="A50" s="1225" t="s">
        <v>35</v>
      </c>
      <c r="B50" s="1226"/>
      <c r="C50" s="1226"/>
      <c r="D50" s="1183" t="s">
        <v>302</v>
      </c>
      <c r="E50" s="1183" t="s">
        <v>403</v>
      </c>
      <c r="F50" s="1183" t="s">
        <v>402</v>
      </c>
      <c r="G50" s="1183" t="s">
        <v>71</v>
      </c>
      <c r="H50" s="1185" t="s">
        <v>59</v>
      </c>
      <c r="I50" s="1187" t="s">
        <v>73</v>
      </c>
    </row>
    <row r="51" spans="1:9" ht="18" customHeight="1" thickBot="1">
      <c r="A51" s="97" t="s">
        <v>0</v>
      </c>
      <c r="B51" s="170" t="s">
        <v>1</v>
      </c>
      <c r="C51" s="170" t="s">
        <v>2</v>
      </c>
      <c r="D51" s="1184"/>
      <c r="E51" s="1184"/>
      <c r="F51" s="1184"/>
      <c r="G51" s="1184"/>
      <c r="H51" s="1186"/>
      <c r="I51" s="1188"/>
    </row>
    <row r="52" spans="1:9">
      <c r="A52" s="204" t="s">
        <v>228</v>
      </c>
      <c r="B52" s="1234" t="s">
        <v>229</v>
      </c>
      <c r="C52" s="729" t="s">
        <v>19</v>
      </c>
      <c r="D52" s="51">
        <v>94753300</v>
      </c>
      <c r="E52" s="51">
        <v>62633700</v>
      </c>
      <c r="F52" s="51">
        <v>94753300</v>
      </c>
      <c r="G52" s="200">
        <f>F52-D52</f>
        <v>0</v>
      </c>
      <c r="H52" s="596">
        <f>G52/D52*100</f>
        <v>0</v>
      </c>
      <c r="I52" s="737"/>
    </row>
    <row r="53" spans="1:9">
      <c r="A53" s="77"/>
      <c r="B53" s="1199"/>
      <c r="C53" s="195" t="s">
        <v>38</v>
      </c>
      <c r="D53" s="43">
        <v>13983230</v>
      </c>
      <c r="E53" s="43">
        <v>7284640</v>
      </c>
      <c r="F53" s="43">
        <v>13983230</v>
      </c>
      <c r="G53" s="44">
        <f t="shared" ref="G53:G57" si="14">F53-D53</f>
        <v>0</v>
      </c>
      <c r="H53" s="162">
        <f t="shared" ref="H53:H57" si="15">G53/D53*100</f>
        <v>0</v>
      </c>
      <c r="I53" s="45"/>
    </row>
    <row r="54" spans="1:9">
      <c r="A54" s="77"/>
      <c r="B54" s="1199"/>
      <c r="C54" s="195" t="s">
        <v>222</v>
      </c>
      <c r="D54" s="44"/>
      <c r="E54" s="44"/>
      <c r="F54" s="43"/>
      <c r="G54" s="44">
        <f t="shared" si="14"/>
        <v>0</v>
      </c>
      <c r="H54" s="162"/>
      <c r="I54" s="45"/>
    </row>
    <row r="55" spans="1:9" ht="20.25" customHeight="1">
      <c r="A55" s="77"/>
      <c r="B55" s="1199"/>
      <c r="C55" s="195" t="s">
        <v>111</v>
      </c>
      <c r="D55" s="43">
        <v>9061900</v>
      </c>
      <c r="E55" s="43">
        <v>5826630</v>
      </c>
      <c r="F55" s="43">
        <v>9061900</v>
      </c>
      <c r="G55" s="44">
        <f t="shared" si="14"/>
        <v>0</v>
      </c>
      <c r="H55" s="162">
        <f t="shared" si="15"/>
        <v>0</v>
      </c>
      <c r="I55" s="45"/>
    </row>
    <row r="56" spans="1:9" ht="20.25" customHeight="1">
      <c r="A56" s="77"/>
      <c r="B56" s="1199"/>
      <c r="C56" s="195" t="s">
        <v>39</v>
      </c>
      <c r="D56" s="43">
        <v>10740000</v>
      </c>
      <c r="E56" s="43">
        <v>6683200</v>
      </c>
      <c r="F56" s="43">
        <v>10740000</v>
      </c>
      <c r="G56" s="44">
        <f t="shared" si="14"/>
        <v>0</v>
      </c>
      <c r="H56" s="162">
        <f t="shared" si="15"/>
        <v>0</v>
      </c>
      <c r="I56" s="45"/>
    </row>
    <row r="57" spans="1:9" ht="20.25" customHeight="1">
      <c r="A57" s="77"/>
      <c r="B57" s="1199"/>
      <c r="C57" s="195" t="s">
        <v>22</v>
      </c>
      <c r="D57" s="43">
        <v>300000</v>
      </c>
      <c r="E57" s="43">
        <v>200000</v>
      </c>
      <c r="F57" s="43">
        <v>300000</v>
      </c>
      <c r="G57" s="44">
        <f t="shared" si="14"/>
        <v>0</v>
      </c>
      <c r="H57" s="162">
        <f t="shared" si="15"/>
        <v>0</v>
      </c>
      <c r="I57" s="45"/>
    </row>
    <row r="58" spans="1:9" ht="17.25" thickBot="1">
      <c r="A58" s="77"/>
      <c r="B58" s="1235"/>
      <c r="C58" s="874" t="s">
        <v>385</v>
      </c>
      <c r="D58" s="732">
        <f>SUM(D52:D57)</f>
        <v>128838430</v>
      </c>
      <c r="E58" s="732">
        <f t="shared" ref="E58:F58" si="16">SUM(E52:E57)</f>
        <v>82628170</v>
      </c>
      <c r="F58" s="732">
        <f t="shared" si="16"/>
        <v>128838430</v>
      </c>
      <c r="G58" s="713">
        <f t="shared" ref="G58:G112" si="17">F58-D58</f>
        <v>0</v>
      </c>
      <c r="H58" s="771">
        <f t="shared" ref="H58:H112" si="18">G58/D58*100</f>
        <v>0</v>
      </c>
      <c r="I58" s="49"/>
    </row>
    <row r="59" spans="1:9" ht="14.25" customHeight="1">
      <c r="A59" s="77"/>
      <c r="B59" s="1234" t="s">
        <v>117</v>
      </c>
      <c r="C59" s="194" t="s">
        <v>23</v>
      </c>
      <c r="D59" s="734"/>
      <c r="E59" s="51"/>
      <c r="F59" s="51"/>
      <c r="G59" s="200">
        <f t="shared" si="17"/>
        <v>0</v>
      </c>
      <c r="H59" s="596"/>
      <c r="I59" s="737"/>
    </row>
    <row r="60" spans="1:9" ht="14.25" customHeight="1">
      <c r="A60" s="77"/>
      <c r="B60" s="1199"/>
      <c r="C60" s="285" t="s">
        <v>224</v>
      </c>
      <c r="D60" s="43"/>
      <c r="E60" s="43"/>
      <c r="F60" s="43"/>
      <c r="G60" s="44">
        <f t="shared" si="17"/>
        <v>0</v>
      </c>
      <c r="H60" s="162"/>
      <c r="I60" s="45"/>
    </row>
    <row r="61" spans="1:9">
      <c r="A61" s="77"/>
      <c r="B61" s="1199"/>
      <c r="C61" s="195" t="s">
        <v>24</v>
      </c>
      <c r="D61" s="43"/>
      <c r="E61" s="43"/>
      <c r="F61" s="43"/>
      <c r="G61" s="44">
        <f t="shared" si="17"/>
        <v>0</v>
      </c>
      <c r="H61" s="162"/>
      <c r="I61" s="45"/>
    </row>
    <row r="62" spans="1:9" ht="17.25" thickBot="1">
      <c r="A62" s="77"/>
      <c r="B62" s="1235"/>
      <c r="C62" s="731" t="s">
        <v>386</v>
      </c>
      <c r="D62" s="80">
        <f>SUM(D59:D61)</f>
        <v>0</v>
      </c>
      <c r="E62" s="80">
        <f t="shared" ref="E62:F62" si="19">SUM(E59:E61)</f>
        <v>0</v>
      </c>
      <c r="F62" s="80">
        <f t="shared" si="19"/>
        <v>0</v>
      </c>
      <c r="G62" s="48">
        <f t="shared" si="17"/>
        <v>0</v>
      </c>
      <c r="H62" s="299"/>
      <c r="I62" s="49"/>
    </row>
    <row r="63" spans="1:9">
      <c r="A63" s="77"/>
      <c r="B63" s="1198" t="s">
        <v>170</v>
      </c>
      <c r="C63" s="285" t="s">
        <v>25</v>
      </c>
      <c r="D63" s="44">
        <v>300000</v>
      </c>
      <c r="E63" s="165"/>
      <c r="F63" s="43">
        <v>300000</v>
      </c>
      <c r="G63" s="44">
        <f t="shared" si="17"/>
        <v>0</v>
      </c>
      <c r="H63" s="162">
        <f t="shared" si="18"/>
        <v>0</v>
      </c>
      <c r="I63" s="45"/>
    </row>
    <row r="64" spans="1:9" ht="18.75" customHeight="1">
      <c r="A64" s="77"/>
      <c r="B64" s="1199"/>
      <c r="C64" s="195" t="s">
        <v>40</v>
      </c>
      <c r="D64" s="272">
        <v>540000</v>
      </c>
      <c r="E64" s="164">
        <v>398051</v>
      </c>
      <c r="F64" s="90">
        <v>540000</v>
      </c>
      <c r="G64" s="44">
        <f t="shared" si="17"/>
        <v>0</v>
      </c>
      <c r="H64" s="162">
        <f t="shared" si="18"/>
        <v>0</v>
      </c>
      <c r="I64" s="45"/>
    </row>
    <row r="65" spans="1:9">
      <c r="A65" s="77"/>
      <c r="B65" s="1199"/>
      <c r="C65" s="195" t="s">
        <v>27</v>
      </c>
      <c r="D65" s="272">
        <v>700000</v>
      </c>
      <c r="E65" s="52">
        <v>557180</v>
      </c>
      <c r="F65" s="90">
        <v>700000</v>
      </c>
      <c r="G65" s="44">
        <f t="shared" si="17"/>
        <v>0</v>
      </c>
      <c r="H65" s="162">
        <f t="shared" si="18"/>
        <v>0</v>
      </c>
      <c r="I65" s="45"/>
    </row>
    <row r="66" spans="1:9" ht="18.75" customHeight="1">
      <c r="A66" s="77"/>
      <c r="B66" s="1199"/>
      <c r="C66" s="195" t="s">
        <v>28</v>
      </c>
      <c r="D66" s="272">
        <v>2300000</v>
      </c>
      <c r="E66" s="52">
        <v>1813710</v>
      </c>
      <c r="F66" s="90">
        <v>2300000</v>
      </c>
      <c r="G66" s="44">
        <f t="shared" si="17"/>
        <v>0</v>
      </c>
      <c r="H66" s="162">
        <f t="shared" si="18"/>
        <v>0</v>
      </c>
      <c r="I66" s="45"/>
    </row>
    <row r="67" spans="1:9">
      <c r="A67" s="119"/>
      <c r="B67" s="1199"/>
      <c r="C67" s="195" t="s">
        <v>41</v>
      </c>
      <c r="D67" s="273">
        <v>1080000</v>
      </c>
      <c r="E67" s="164">
        <v>934720</v>
      </c>
      <c r="F67" s="201">
        <v>1080000</v>
      </c>
      <c r="G67" s="165">
        <f t="shared" si="17"/>
        <v>0</v>
      </c>
      <c r="H67" s="166">
        <f t="shared" si="18"/>
        <v>0</v>
      </c>
      <c r="I67" s="89"/>
    </row>
    <row r="68" spans="1:9">
      <c r="A68" s="119"/>
      <c r="B68" s="1199"/>
      <c r="C68" s="191" t="s">
        <v>113</v>
      </c>
      <c r="D68" s="52"/>
      <c r="E68" s="52"/>
      <c r="F68" s="52"/>
      <c r="G68" s="79">
        <f t="shared" si="17"/>
        <v>0</v>
      </c>
      <c r="H68" s="284"/>
      <c r="I68" s="96"/>
    </row>
    <row r="69" spans="1:9" ht="18.75" customHeight="1">
      <c r="A69" s="119"/>
      <c r="B69" s="1199"/>
      <c r="C69" s="191" t="s">
        <v>42</v>
      </c>
      <c r="D69" s="52">
        <v>2080000</v>
      </c>
      <c r="E69" s="52">
        <v>1957740</v>
      </c>
      <c r="F69" s="52">
        <v>2080000</v>
      </c>
      <c r="G69" s="79">
        <f t="shared" si="17"/>
        <v>0</v>
      </c>
      <c r="H69" s="284">
        <f t="shared" si="18"/>
        <v>0</v>
      </c>
      <c r="I69" s="96"/>
    </row>
    <row r="70" spans="1:9">
      <c r="A70" s="119"/>
      <c r="B70" s="1199"/>
      <c r="C70" s="308" t="s">
        <v>387</v>
      </c>
      <c r="D70" s="373">
        <f>SUM(D63:D69)</f>
        <v>7000000</v>
      </c>
      <c r="E70" s="373">
        <f t="shared" ref="E70:F70" si="20">SUM(E63:E69)</f>
        <v>5661401</v>
      </c>
      <c r="F70" s="373">
        <f t="shared" si="20"/>
        <v>7000000</v>
      </c>
      <c r="G70" s="44">
        <f t="shared" si="17"/>
        <v>0</v>
      </c>
      <c r="H70" s="162">
        <f t="shared" si="18"/>
        <v>0</v>
      </c>
      <c r="I70" s="45"/>
    </row>
    <row r="71" spans="1:9" ht="17.25" thickBot="1">
      <c r="A71" s="171" t="s">
        <v>159</v>
      </c>
      <c r="B71" s="1458" t="s">
        <v>15</v>
      </c>
      <c r="C71" s="1459"/>
      <c r="D71" s="776">
        <f>SUM(D58,D62,D70)</f>
        <v>135838430</v>
      </c>
      <c r="E71" s="825">
        <f t="shared" ref="E71:F71" si="21">SUM(E58,E62,E70)</f>
        <v>88289571</v>
      </c>
      <c r="F71" s="776">
        <f t="shared" si="21"/>
        <v>135838430</v>
      </c>
      <c r="G71" s="713">
        <f t="shared" si="17"/>
        <v>0</v>
      </c>
      <c r="H71" s="875">
        <f t="shared" si="18"/>
        <v>0</v>
      </c>
      <c r="I71" s="49"/>
    </row>
    <row r="72" spans="1:9" ht="21.75" customHeight="1">
      <c r="A72" s="1236" t="s">
        <v>232</v>
      </c>
      <c r="B72" s="1198" t="s">
        <v>52</v>
      </c>
      <c r="C72" s="196" t="s">
        <v>13</v>
      </c>
      <c r="D72" s="274"/>
      <c r="E72" s="290"/>
      <c r="F72" s="199"/>
      <c r="G72" s="777">
        <f t="shared" si="17"/>
        <v>0</v>
      </c>
      <c r="H72" s="876"/>
      <c r="I72" s="45"/>
    </row>
    <row r="73" spans="1:9" ht="21.75" customHeight="1">
      <c r="A73" s="1236"/>
      <c r="B73" s="1198"/>
      <c r="C73" s="659" t="s">
        <v>471</v>
      </c>
      <c r="D73" s="740"/>
      <c r="E73" s="290"/>
      <c r="F73" s="741"/>
      <c r="G73" s="44">
        <f t="shared" si="17"/>
        <v>0</v>
      </c>
      <c r="H73" s="212"/>
      <c r="I73" s="45"/>
    </row>
    <row r="74" spans="1:9" ht="21.75" customHeight="1">
      <c r="A74" s="1237"/>
      <c r="B74" s="1199"/>
      <c r="C74" s="191" t="s">
        <v>43</v>
      </c>
      <c r="D74" s="275"/>
      <c r="E74" s="52"/>
      <c r="F74" s="90"/>
      <c r="G74" s="44">
        <f t="shared" si="17"/>
        <v>0</v>
      </c>
      <c r="H74" s="212"/>
      <c r="I74" s="45"/>
    </row>
    <row r="75" spans="1:9" ht="17.25" thickBot="1">
      <c r="A75" s="1238"/>
      <c r="B75" s="1446" t="s">
        <v>15</v>
      </c>
      <c r="C75" s="1447"/>
      <c r="D75" s="276">
        <f>SUM(D72:D74)</f>
        <v>0</v>
      </c>
      <c r="E75" s="276">
        <f t="shared" ref="E75:F75" si="22">SUM(E72:E74)</f>
        <v>0</v>
      </c>
      <c r="F75" s="276">
        <f t="shared" si="22"/>
        <v>0</v>
      </c>
      <c r="G75" s="48">
        <f t="shared" si="17"/>
        <v>0</v>
      </c>
      <c r="H75" s="289"/>
      <c r="I75" s="50"/>
    </row>
    <row r="76" spans="1:9">
      <c r="A76" s="1213" t="s">
        <v>253</v>
      </c>
      <c r="B76" s="1217" t="s">
        <v>170</v>
      </c>
      <c r="C76" s="470" t="s">
        <v>171</v>
      </c>
      <c r="D76" s="287"/>
      <c r="E76" s="287"/>
      <c r="F76" s="287"/>
      <c r="G76" s="82">
        <f t="shared" si="17"/>
        <v>0</v>
      </c>
      <c r="H76" s="288"/>
      <c r="I76" s="306"/>
    </row>
    <row r="77" spans="1:9">
      <c r="A77" s="1214"/>
      <c r="B77" s="1217"/>
      <c r="C77" s="470" t="s">
        <v>172</v>
      </c>
      <c r="D77" s="287"/>
      <c r="E77" s="287"/>
      <c r="F77" s="287"/>
      <c r="G77" s="79">
        <f t="shared" si="17"/>
        <v>0</v>
      </c>
      <c r="H77" s="284"/>
      <c r="I77" s="306"/>
    </row>
    <row r="78" spans="1:9">
      <c r="A78" s="1214"/>
      <c r="B78" s="1217"/>
      <c r="C78" s="470" t="s">
        <v>237</v>
      </c>
      <c r="D78" s="287"/>
      <c r="E78" s="287"/>
      <c r="F78" s="287"/>
      <c r="G78" s="79">
        <f t="shared" si="17"/>
        <v>0</v>
      </c>
      <c r="H78" s="284"/>
      <c r="I78" s="306"/>
    </row>
    <row r="79" spans="1:9">
      <c r="A79" s="1214"/>
      <c r="B79" s="1217"/>
      <c r="C79" s="296" t="s">
        <v>173</v>
      </c>
      <c r="D79" s="52"/>
      <c r="E79" s="52"/>
      <c r="F79" s="52"/>
      <c r="G79" s="79">
        <f t="shared" si="17"/>
        <v>0</v>
      </c>
      <c r="H79" s="284"/>
      <c r="I79" s="96"/>
    </row>
    <row r="80" spans="1:9">
      <c r="A80" s="1214"/>
      <c r="B80" s="1217"/>
      <c r="C80" s="296" t="s">
        <v>238</v>
      </c>
      <c r="D80" s="52"/>
      <c r="E80" s="52"/>
      <c r="F80" s="52"/>
      <c r="G80" s="79">
        <f t="shared" si="17"/>
        <v>0</v>
      </c>
      <c r="H80" s="284"/>
      <c r="I80" s="96"/>
    </row>
    <row r="81" spans="1:9">
      <c r="A81" s="1214"/>
      <c r="B81" s="1448"/>
      <c r="C81" s="294" t="s">
        <v>388</v>
      </c>
      <c r="D81" s="79">
        <f>SUM(D76:D80)</f>
        <v>0</v>
      </c>
      <c r="E81" s="79">
        <f t="shared" ref="E81:F81" si="23">SUM(E76:E80)</f>
        <v>0</v>
      </c>
      <c r="F81" s="79">
        <f t="shared" si="23"/>
        <v>0</v>
      </c>
      <c r="G81" s="79">
        <f t="shared" si="17"/>
        <v>0</v>
      </c>
      <c r="H81" s="284"/>
      <c r="I81" s="96"/>
    </row>
    <row r="82" spans="1:9" ht="18.75" customHeight="1">
      <c r="A82" s="1214"/>
      <c r="B82" s="1479" t="s">
        <v>253</v>
      </c>
      <c r="C82" s="842" t="s">
        <v>206</v>
      </c>
      <c r="D82" s="52"/>
      <c r="E82" s="52"/>
      <c r="F82" s="52"/>
      <c r="G82" s="79">
        <f t="shared" si="17"/>
        <v>0</v>
      </c>
      <c r="H82" s="284"/>
      <c r="I82" s="96"/>
    </row>
    <row r="83" spans="1:9" ht="18.75" customHeight="1">
      <c r="A83" s="1214"/>
      <c r="B83" s="1220"/>
      <c r="C83" s="842" t="s">
        <v>234</v>
      </c>
      <c r="D83" s="52"/>
      <c r="E83" s="52"/>
      <c r="F83" s="52"/>
      <c r="G83" s="79">
        <f t="shared" si="17"/>
        <v>0</v>
      </c>
      <c r="H83" s="284"/>
      <c r="I83" s="96"/>
    </row>
    <row r="84" spans="1:9" ht="18.75" customHeight="1">
      <c r="A84" s="1214"/>
      <c r="B84" s="1220"/>
      <c r="C84" s="842" t="s">
        <v>235</v>
      </c>
      <c r="D84" s="52"/>
      <c r="E84" s="52"/>
      <c r="F84" s="52"/>
      <c r="G84" s="79">
        <f t="shared" si="17"/>
        <v>0</v>
      </c>
      <c r="H84" s="284"/>
      <c r="I84" s="96"/>
    </row>
    <row r="85" spans="1:9" ht="18.75" customHeight="1">
      <c r="A85" s="1214"/>
      <c r="B85" s="1220"/>
      <c r="C85" s="842" t="s">
        <v>180</v>
      </c>
      <c r="D85" s="52"/>
      <c r="E85" s="52"/>
      <c r="F85" s="52"/>
      <c r="G85" s="79">
        <f t="shared" si="17"/>
        <v>0</v>
      </c>
      <c r="H85" s="284"/>
      <c r="I85" s="96"/>
    </row>
    <row r="86" spans="1:9" ht="18.75" customHeight="1">
      <c r="A86" s="1214"/>
      <c r="B86" s="1220"/>
      <c r="C86" s="842" t="s">
        <v>177</v>
      </c>
      <c r="D86" s="52">
        <v>14249700</v>
      </c>
      <c r="E86" s="52">
        <v>7083480</v>
      </c>
      <c r="F86" s="52">
        <v>14249700</v>
      </c>
      <c r="G86" s="79">
        <f t="shared" si="17"/>
        <v>0</v>
      </c>
      <c r="H86" s="284">
        <f t="shared" ref="H86" si="24">G86/D86*100</f>
        <v>0</v>
      </c>
      <c r="I86" s="96"/>
    </row>
    <row r="87" spans="1:9" ht="18.75" customHeight="1">
      <c r="A87" s="1214"/>
      <c r="B87" s="1220"/>
      <c r="C87" s="842" t="s">
        <v>181</v>
      </c>
      <c r="D87" s="52"/>
      <c r="E87" s="52"/>
      <c r="F87" s="52"/>
      <c r="G87" s="79">
        <f t="shared" si="17"/>
        <v>0</v>
      </c>
      <c r="H87" s="284"/>
      <c r="I87" s="96"/>
    </row>
    <row r="88" spans="1:9" ht="18.75" customHeight="1">
      <c r="A88" s="1214"/>
      <c r="B88" s="1220"/>
      <c r="C88" s="842" t="s">
        <v>178</v>
      </c>
      <c r="D88" s="52"/>
      <c r="E88" s="52"/>
      <c r="F88" s="52"/>
      <c r="G88" s="79">
        <f t="shared" si="17"/>
        <v>0</v>
      </c>
      <c r="H88" s="284"/>
      <c r="I88" s="96"/>
    </row>
    <row r="89" spans="1:9" ht="18.75" customHeight="1">
      <c r="A89" s="1214"/>
      <c r="B89" s="1220"/>
      <c r="C89" s="842" t="s">
        <v>179</v>
      </c>
      <c r="D89" s="52"/>
      <c r="E89" s="52"/>
      <c r="F89" s="52"/>
      <c r="G89" s="79">
        <f t="shared" si="17"/>
        <v>0</v>
      </c>
      <c r="H89" s="284"/>
      <c r="I89" s="96"/>
    </row>
    <row r="90" spans="1:9" ht="18.75" customHeight="1">
      <c r="A90" s="1214"/>
      <c r="B90" s="1220"/>
      <c r="C90" s="842" t="s">
        <v>176</v>
      </c>
      <c r="D90" s="52"/>
      <c r="E90" s="52"/>
      <c r="F90" s="52"/>
      <c r="G90" s="79">
        <f t="shared" si="17"/>
        <v>0</v>
      </c>
      <c r="H90" s="284"/>
      <c r="I90" s="96"/>
    </row>
    <row r="91" spans="1:9" ht="18.75" customHeight="1">
      <c r="A91" s="1214"/>
      <c r="B91" s="1220"/>
      <c r="C91" s="842" t="s">
        <v>175</v>
      </c>
      <c r="D91" s="52"/>
      <c r="E91" s="52"/>
      <c r="F91" s="52"/>
      <c r="G91" s="79">
        <f t="shared" si="17"/>
        <v>0</v>
      </c>
      <c r="H91" s="284"/>
      <c r="I91" s="96"/>
    </row>
    <row r="92" spans="1:9" ht="18.75" customHeight="1">
      <c r="A92" s="1214"/>
      <c r="B92" s="1220"/>
      <c r="C92" s="842" t="s">
        <v>236</v>
      </c>
      <c r="D92" s="52"/>
      <c r="E92" s="52"/>
      <c r="F92" s="52"/>
      <c r="G92" s="79">
        <f t="shared" si="17"/>
        <v>0</v>
      </c>
      <c r="H92" s="284"/>
      <c r="I92" s="96"/>
    </row>
    <row r="93" spans="1:9" ht="18.75" customHeight="1">
      <c r="A93" s="1214"/>
      <c r="B93" s="1220"/>
      <c r="C93" s="842" t="s">
        <v>304</v>
      </c>
      <c r="D93" s="52"/>
      <c r="E93" s="52"/>
      <c r="F93" s="52"/>
      <c r="G93" s="79">
        <f t="shared" si="17"/>
        <v>0</v>
      </c>
      <c r="H93" s="284"/>
      <c r="I93" s="96"/>
    </row>
    <row r="94" spans="1:9" ht="18.75" customHeight="1">
      <c r="A94" s="1214"/>
      <c r="B94" s="1220"/>
      <c r="C94" s="842" t="s">
        <v>305</v>
      </c>
      <c r="D94" s="52"/>
      <c r="E94" s="52"/>
      <c r="F94" s="52"/>
      <c r="G94" s="79">
        <f t="shared" si="17"/>
        <v>0</v>
      </c>
      <c r="H94" s="284"/>
      <c r="I94" s="96"/>
    </row>
    <row r="95" spans="1:9" ht="18.75" customHeight="1">
      <c r="A95" s="1214"/>
      <c r="B95" s="1220"/>
      <c r="C95" s="842" t="s">
        <v>306</v>
      </c>
      <c r="D95" s="52"/>
      <c r="E95" s="52"/>
      <c r="F95" s="52"/>
      <c r="G95" s="79">
        <f t="shared" si="17"/>
        <v>0</v>
      </c>
      <c r="H95" s="284"/>
      <c r="I95" s="96"/>
    </row>
    <row r="96" spans="1:9" ht="18.75" customHeight="1">
      <c r="A96" s="1214"/>
      <c r="B96" s="1220"/>
      <c r="C96" s="842" t="s">
        <v>307</v>
      </c>
      <c r="D96" s="52"/>
      <c r="E96" s="52"/>
      <c r="F96" s="52"/>
      <c r="G96" s="79">
        <f t="shared" si="17"/>
        <v>0</v>
      </c>
      <c r="H96" s="284"/>
      <c r="I96" s="96"/>
    </row>
    <row r="97" spans="1:9" ht="18.75" customHeight="1">
      <c r="A97" s="1214"/>
      <c r="B97" s="1220"/>
      <c r="C97" s="842" t="s">
        <v>308</v>
      </c>
      <c r="D97" s="52"/>
      <c r="E97" s="52"/>
      <c r="F97" s="52"/>
      <c r="G97" s="79">
        <f t="shared" si="17"/>
        <v>0</v>
      </c>
      <c r="H97" s="284"/>
      <c r="I97" s="96"/>
    </row>
    <row r="98" spans="1:9" ht="20.25" customHeight="1">
      <c r="A98" s="1214"/>
      <c r="B98" s="1220"/>
      <c r="C98" s="842" t="s">
        <v>309</v>
      </c>
      <c r="D98" s="52"/>
      <c r="E98" s="52"/>
      <c r="F98" s="52"/>
      <c r="G98" s="79">
        <f t="shared" si="17"/>
        <v>0</v>
      </c>
      <c r="H98" s="284"/>
      <c r="I98" s="96"/>
    </row>
    <row r="99" spans="1:9" ht="20.25" customHeight="1">
      <c r="A99" s="1214"/>
      <c r="B99" s="1220"/>
      <c r="C99" s="842" t="s">
        <v>310</v>
      </c>
      <c r="D99" s="52"/>
      <c r="E99" s="52"/>
      <c r="F99" s="52"/>
      <c r="G99" s="79">
        <f t="shared" si="17"/>
        <v>0</v>
      </c>
      <c r="H99" s="284"/>
      <c r="I99" s="96"/>
    </row>
    <row r="100" spans="1:9" ht="20.25" customHeight="1">
      <c r="A100" s="1214"/>
      <c r="B100" s="1220"/>
      <c r="C100" s="842" t="s">
        <v>297</v>
      </c>
      <c r="D100" s="52"/>
      <c r="E100" s="52"/>
      <c r="F100" s="52"/>
      <c r="G100" s="79">
        <f t="shared" si="17"/>
        <v>0</v>
      </c>
      <c r="H100" s="284"/>
      <c r="I100" s="96"/>
    </row>
    <row r="101" spans="1:9" ht="20.25" customHeight="1">
      <c r="A101" s="1214"/>
      <c r="B101" s="1220"/>
      <c r="C101" s="842" t="s">
        <v>298</v>
      </c>
      <c r="D101" s="52"/>
      <c r="E101" s="52"/>
      <c r="F101" s="52"/>
      <c r="G101" s="79">
        <f t="shared" si="17"/>
        <v>0</v>
      </c>
      <c r="H101" s="284"/>
      <c r="I101" s="96"/>
    </row>
    <row r="102" spans="1:9" ht="20.25" customHeight="1">
      <c r="A102" s="1214"/>
      <c r="B102" s="1220"/>
      <c r="C102" s="842" t="s">
        <v>299</v>
      </c>
      <c r="D102" s="52"/>
      <c r="E102" s="52"/>
      <c r="F102" s="52"/>
      <c r="G102" s="79">
        <f t="shared" si="17"/>
        <v>0</v>
      </c>
      <c r="H102" s="284"/>
      <c r="I102" s="96"/>
    </row>
    <row r="103" spans="1:9" ht="22.5" customHeight="1">
      <c r="A103" s="1214"/>
      <c r="B103" s="1220"/>
      <c r="C103" s="842" t="s">
        <v>300</v>
      </c>
      <c r="D103" s="52"/>
      <c r="E103" s="52"/>
      <c r="F103" s="52"/>
      <c r="G103" s="79">
        <f t="shared" si="17"/>
        <v>0</v>
      </c>
      <c r="H103" s="284"/>
      <c r="I103" s="96"/>
    </row>
    <row r="104" spans="1:9" ht="17.25" thickBot="1">
      <c r="A104" s="1214"/>
      <c r="B104" s="1221"/>
      <c r="C104" s="657" t="s">
        <v>389</v>
      </c>
      <c r="D104" s="712">
        <f>SUM(D82:D103)</f>
        <v>14249700</v>
      </c>
      <c r="E104" s="712">
        <f>SUM(E82:E103)</f>
        <v>7083480</v>
      </c>
      <c r="F104" s="712">
        <f>SUM(F82:F103)</f>
        <v>14249700</v>
      </c>
      <c r="G104" s="712">
        <f t="shared" si="17"/>
        <v>0</v>
      </c>
      <c r="H104" s="872">
        <f t="shared" si="18"/>
        <v>0</v>
      </c>
      <c r="I104" s="94"/>
    </row>
    <row r="105" spans="1:9" ht="17.25" thickBot="1">
      <c r="A105" s="1215"/>
      <c r="B105" s="1480" t="s">
        <v>15</v>
      </c>
      <c r="C105" s="1480"/>
      <c r="D105" s="848">
        <f>SUM(D81,D104)</f>
        <v>14249700</v>
      </c>
      <c r="E105" s="848">
        <f>SUM(E81,E104)</f>
        <v>7083480</v>
      </c>
      <c r="F105" s="848">
        <f>SUM(F81,F104)</f>
        <v>14249700</v>
      </c>
      <c r="G105" s="713">
        <f t="shared" si="17"/>
        <v>0</v>
      </c>
      <c r="H105" s="877">
        <f t="shared" si="18"/>
        <v>0</v>
      </c>
      <c r="I105" s="767"/>
    </row>
    <row r="106" spans="1:9">
      <c r="A106" s="1214" t="s">
        <v>348</v>
      </c>
      <c r="B106" s="262" t="s">
        <v>348</v>
      </c>
      <c r="C106" s="285" t="s">
        <v>9</v>
      </c>
      <c r="D106" s="282"/>
      <c r="E106" s="82"/>
      <c r="F106" s="90"/>
      <c r="G106" s="44">
        <f t="shared" si="17"/>
        <v>0</v>
      </c>
      <c r="H106" s="212"/>
      <c r="I106" s="45"/>
    </row>
    <row r="107" spans="1:9" ht="17.25" thickBot="1">
      <c r="A107" s="1215"/>
      <c r="B107" s="1311" t="s">
        <v>15</v>
      </c>
      <c r="C107" s="1312"/>
      <c r="D107" s="276">
        <f>D106</f>
        <v>0</v>
      </c>
      <c r="E107" s="276">
        <f t="shared" ref="E107:F107" si="25">E106</f>
        <v>0</v>
      </c>
      <c r="F107" s="276">
        <f t="shared" si="25"/>
        <v>0</v>
      </c>
      <c r="G107" s="203">
        <f t="shared" si="17"/>
        <v>0</v>
      </c>
      <c r="H107" s="211"/>
      <c r="I107" s="50"/>
    </row>
    <row r="108" spans="1:9">
      <c r="A108" s="1196" t="s">
        <v>343</v>
      </c>
      <c r="B108" s="1198" t="s">
        <v>258</v>
      </c>
      <c r="C108" s="196" t="s">
        <v>82</v>
      </c>
      <c r="D108" s="277"/>
      <c r="E108" s="82"/>
      <c r="F108" s="280"/>
      <c r="G108" s="202">
        <f t="shared" si="17"/>
        <v>0</v>
      </c>
      <c r="H108" s="162"/>
      <c r="I108" s="47"/>
    </row>
    <row r="109" spans="1:9">
      <c r="A109" s="1196"/>
      <c r="B109" s="1199"/>
      <c r="C109" s="191" t="s">
        <v>44</v>
      </c>
      <c r="D109" s="278">
        <v>5717870</v>
      </c>
      <c r="E109" s="52">
        <v>5414510</v>
      </c>
      <c r="F109" s="90">
        <v>5717870</v>
      </c>
      <c r="G109" s="44">
        <f t="shared" si="17"/>
        <v>0</v>
      </c>
      <c r="H109" s="162">
        <f t="shared" si="18"/>
        <v>0</v>
      </c>
      <c r="I109" s="45"/>
    </row>
    <row r="110" spans="1:9" ht="17.25" thickBot="1">
      <c r="A110" s="1443"/>
      <c r="B110" s="1444" t="s">
        <v>15</v>
      </c>
      <c r="C110" s="1445"/>
      <c r="D110" s="770">
        <f>SUM(D108:D109)</f>
        <v>5717870</v>
      </c>
      <c r="E110" s="770">
        <f t="shared" ref="E110:F110" si="26">SUM(E108:E109)</f>
        <v>5414510</v>
      </c>
      <c r="F110" s="770">
        <f t="shared" si="26"/>
        <v>5717870</v>
      </c>
      <c r="G110" s="781">
        <f t="shared" si="17"/>
        <v>0</v>
      </c>
      <c r="H110" s="875">
        <f t="shared" si="18"/>
        <v>0</v>
      </c>
      <c r="I110" s="50"/>
    </row>
    <row r="111" spans="1:9" ht="24" customHeight="1" thickBot="1">
      <c r="A111" s="197" t="s">
        <v>53</v>
      </c>
      <c r="B111" s="198" t="s">
        <v>53</v>
      </c>
      <c r="C111" s="286" t="s">
        <v>88</v>
      </c>
      <c r="D111" s="279"/>
      <c r="E111" s="287">
        <v>21246711</v>
      </c>
      <c r="F111" s="281"/>
      <c r="G111" s="165">
        <f t="shared" si="17"/>
        <v>0</v>
      </c>
      <c r="H111" s="213" t="e">
        <f t="shared" si="18"/>
        <v>#DIV/0!</v>
      </c>
      <c r="I111" s="172"/>
    </row>
    <row r="112" spans="1:9" ht="17.25" thickBot="1">
      <c r="A112" s="1314" t="s">
        <v>50</v>
      </c>
      <c r="B112" s="1315"/>
      <c r="C112" s="1316"/>
      <c r="D112" s="375">
        <f>SUM(D71,D75,D105,D107,D110,D111)</f>
        <v>155806000</v>
      </c>
      <c r="E112" s="375">
        <f>SUM(E71,E75,E105,E107,E110,E111)</f>
        <v>122034272</v>
      </c>
      <c r="F112" s="375">
        <f>SUM(F71,F75,F105,F107,F110,F111)</f>
        <v>155806000</v>
      </c>
      <c r="G112" s="375">
        <f t="shared" si="17"/>
        <v>0</v>
      </c>
      <c r="H112" s="716">
        <f t="shared" si="18"/>
        <v>0</v>
      </c>
      <c r="I112" s="91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</sheetPr>
  <dimension ref="A2:I112"/>
  <sheetViews>
    <sheetView topLeftCell="A14" workbookViewId="0">
      <selection activeCell="I24" sqref="I24"/>
    </sheetView>
  </sheetViews>
  <sheetFormatPr defaultRowHeight="16.5"/>
  <cols>
    <col min="1" max="1" width="16" customWidth="1"/>
    <col min="2" max="2" width="14.875" customWidth="1"/>
    <col min="3" max="3" width="22.625" customWidth="1"/>
    <col min="4" max="4" width="18.75" customWidth="1"/>
    <col min="5" max="5" width="18" customWidth="1"/>
    <col min="6" max="6" width="17.875" customWidth="1"/>
    <col min="7" max="7" width="17.75" customWidth="1"/>
    <col min="8" max="8" width="10.25" customWidth="1"/>
    <col min="9" max="9" width="45" customWidth="1"/>
  </cols>
  <sheetData>
    <row r="2" spans="1:9" ht="31.9" customHeight="1">
      <c r="A2" s="1452" t="s">
        <v>289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500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399</v>
      </c>
      <c r="F6" s="1183" t="s">
        <v>407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16.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>
        <f>F8-D8</f>
        <v>0</v>
      </c>
      <c r="H8" s="303"/>
      <c r="I8" s="366"/>
    </row>
    <row r="9" spans="1:9" ht="16.5" customHeight="1">
      <c r="A9" s="1285"/>
      <c r="B9" s="1220"/>
      <c r="C9" s="403" t="s">
        <v>191</v>
      </c>
      <c r="D9" s="297"/>
      <c r="E9" s="297"/>
      <c r="F9" s="297"/>
      <c r="G9" s="309">
        <f t="shared" ref="G9:G20" si="0">F9-D9</f>
        <v>0</v>
      </c>
      <c r="H9" s="300"/>
      <c r="I9" s="367"/>
    </row>
    <row r="10" spans="1:9" ht="16.5" customHeight="1">
      <c r="A10" s="1285"/>
      <c r="B10" s="1220"/>
      <c r="C10" s="403" t="s">
        <v>192</v>
      </c>
      <c r="D10" s="297"/>
      <c r="E10" s="297"/>
      <c r="F10" s="297"/>
      <c r="G10" s="309">
        <f t="shared" si="0"/>
        <v>0</v>
      </c>
      <c r="H10" s="300"/>
      <c r="I10" s="367"/>
    </row>
    <row r="11" spans="1:9" ht="16.5" customHeight="1">
      <c r="A11" s="1285"/>
      <c r="B11" s="1220"/>
      <c r="C11" s="403" t="s">
        <v>193</v>
      </c>
      <c r="D11" s="297"/>
      <c r="E11" s="297"/>
      <c r="F11" s="297"/>
      <c r="G11" s="309">
        <f t="shared" si="0"/>
        <v>0</v>
      </c>
      <c r="H11" s="300"/>
      <c r="I11" s="367"/>
    </row>
    <row r="12" spans="1:9" ht="16.5" customHeight="1">
      <c r="A12" s="1285"/>
      <c r="B12" s="1198"/>
      <c r="C12" s="403" t="s">
        <v>194</v>
      </c>
      <c r="D12" s="297"/>
      <c r="E12" s="297"/>
      <c r="F12" s="297"/>
      <c r="G12" s="309">
        <f t="shared" si="0"/>
        <v>0</v>
      </c>
      <c r="H12" s="300"/>
      <c r="I12" s="367"/>
    </row>
    <row r="13" spans="1:9" ht="18" thickBot="1">
      <c r="A13" s="1286"/>
      <c r="B13" s="1293" t="s">
        <v>15</v>
      </c>
      <c r="C13" s="1293"/>
      <c r="D13" s="298">
        <f>SUM(D8:D12)</f>
        <v>0</v>
      </c>
      <c r="E13" s="298">
        <f t="shared" ref="E13:F13" si="1">SUM(E8:E12)</f>
        <v>0</v>
      </c>
      <c r="F13" s="298">
        <f t="shared" si="1"/>
        <v>0</v>
      </c>
      <c r="G13" s="310">
        <f t="shared" si="0"/>
        <v>0</v>
      </c>
      <c r="H13" s="301"/>
      <c r="I13" s="368"/>
    </row>
    <row r="14" spans="1:9" ht="24.75" customHeight="1">
      <c r="A14" s="1324" t="s">
        <v>3</v>
      </c>
      <c r="B14" s="1220" t="s">
        <v>3</v>
      </c>
      <c r="C14" s="402" t="s">
        <v>183</v>
      </c>
      <c r="D14" s="302"/>
      <c r="E14" s="302"/>
      <c r="F14" s="302"/>
      <c r="G14" s="309">
        <f t="shared" si="0"/>
        <v>0</v>
      </c>
      <c r="H14" s="303"/>
      <c r="I14" s="369"/>
    </row>
    <row r="15" spans="1:9" ht="24.75" customHeight="1">
      <c r="A15" s="1324"/>
      <c r="B15" s="1220"/>
      <c r="C15" s="403" t="s">
        <v>184</v>
      </c>
      <c r="D15" s="297"/>
      <c r="E15" s="297"/>
      <c r="F15" s="297"/>
      <c r="G15" s="309">
        <f t="shared" si="0"/>
        <v>0</v>
      </c>
      <c r="H15" s="300"/>
      <c r="I15" s="370"/>
    </row>
    <row r="16" spans="1:9" ht="24.75" customHeight="1">
      <c r="A16" s="1324"/>
      <c r="B16" s="1220"/>
      <c r="C16" s="403" t="s">
        <v>185</v>
      </c>
      <c r="D16" s="297"/>
      <c r="E16" s="297"/>
      <c r="F16" s="297"/>
      <c r="G16" s="309">
        <f t="shared" si="0"/>
        <v>0</v>
      </c>
      <c r="H16" s="300"/>
      <c r="I16" s="370"/>
    </row>
    <row r="17" spans="1:9" ht="24.75" customHeight="1">
      <c r="A17" s="1324"/>
      <c r="B17" s="1220"/>
      <c r="C17" s="403" t="s">
        <v>186</v>
      </c>
      <c r="D17" s="297"/>
      <c r="E17" s="297"/>
      <c r="F17" s="297"/>
      <c r="G17" s="309">
        <f t="shared" si="0"/>
        <v>0</v>
      </c>
      <c r="H17" s="300"/>
      <c r="I17" s="370"/>
    </row>
    <row r="18" spans="1:9" ht="24.75" customHeight="1">
      <c r="A18" s="1324"/>
      <c r="B18" s="1220"/>
      <c r="C18" s="402" t="s">
        <v>187</v>
      </c>
      <c r="D18" s="297"/>
      <c r="E18" s="297"/>
      <c r="F18" s="297"/>
      <c r="G18" s="309">
        <f t="shared" si="0"/>
        <v>0</v>
      </c>
      <c r="H18" s="300"/>
      <c r="I18" s="367"/>
    </row>
    <row r="19" spans="1:9" ht="24.75" customHeight="1">
      <c r="A19" s="1324"/>
      <c r="B19" s="1220"/>
      <c r="C19" s="191" t="s">
        <v>189</v>
      </c>
      <c r="D19" s="297"/>
      <c r="E19" s="297"/>
      <c r="F19" s="297"/>
      <c r="G19" s="309">
        <f t="shared" si="0"/>
        <v>0</v>
      </c>
      <c r="H19" s="300"/>
      <c r="I19" s="367"/>
    </row>
    <row r="20" spans="1:9" ht="24.75" customHeight="1">
      <c r="A20" s="1324"/>
      <c r="B20" s="1220"/>
      <c r="C20" s="191" t="s">
        <v>190</v>
      </c>
      <c r="D20" s="297"/>
      <c r="E20" s="297"/>
      <c r="F20" s="297"/>
      <c r="G20" s="309">
        <f t="shared" si="0"/>
        <v>0</v>
      </c>
      <c r="H20" s="300"/>
      <c r="I20" s="367"/>
    </row>
    <row r="21" spans="1:9" ht="17.25" customHeight="1">
      <c r="A21" s="1324"/>
      <c r="B21" s="1198"/>
      <c r="C21" s="191" t="s">
        <v>209</v>
      </c>
      <c r="D21" s="78"/>
      <c r="E21" s="78"/>
      <c r="F21" s="43"/>
      <c r="G21" s="44">
        <f>F21-D21</f>
        <v>0</v>
      </c>
      <c r="H21" s="162"/>
      <c r="I21" s="45"/>
    </row>
    <row r="22" spans="1:9" ht="17.25" thickBot="1">
      <c r="A22" s="1442"/>
      <c r="B22" s="1326" t="s">
        <v>15</v>
      </c>
      <c r="C22" s="1327"/>
      <c r="D22" s="48">
        <f>SUM(D14:D21)</f>
        <v>0</v>
      </c>
      <c r="E22" s="48">
        <f t="shared" ref="E22:F22" si="2">SUM(E14:E21)</f>
        <v>0</v>
      </c>
      <c r="F22" s="48">
        <f t="shared" si="2"/>
        <v>0</v>
      </c>
      <c r="G22" s="165">
        <f t="shared" ref="G22:G48" si="3">F22-D22</f>
        <v>0</v>
      </c>
      <c r="H22" s="166"/>
      <c r="I22" s="49"/>
    </row>
    <row r="23" spans="1:9" ht="21" customHeight="1">
      <c r="A23" s="1287" t="s">
        <v>201</v>
      </c>
      <c r="B23" s="1219" t="s">
        <v>201</v>
      </c>
      <c r="C23" s="192" t="s">
        <v>146</v>
      </c>
      <c r="D23" s="83"/>
      <c r="E23" s="83"/>
      <c r="F23" s="84"/>
      <c r="G23" s="205">
        <f t="shared" si="3"/>
        <v>0</v>
      </c>
      <c r="H23" s="208"/>
      <c r="I23" s="92"/>
    </row>
    <row r="24" spans="1:9" ht="21" customHeight="1">
      <c r="A24" s="1288"/>
      <c r="B24" s="1220"/>
      <c r="C24" s="403" t="s">
        <v>78</v>
      </c>
      <c r="D24" s="52">
        <v>118051700</v>
      </c>
      <c r="E24" s="52">
        <v>95546010</v>
      </c>
      <c r="F24" s="79">
        <v>133843580</v>
      </c>
      <c r="G24" s="206">
        <f t="shared" si="3"/>
        <v>15791880</v>
      </c>
      <c r="H24" s="209">
        <f t="shared" ref="H24:H27" si="4">G24/D24*100%</f>
        <v>0.13377088174079663</v>
      </c>
      <c r="I24" s="707" t="s">
        <v>501</v>
      </c>
    </row>
    <row r="25" spans="1:9" ht="21" customHeight="1">
      <c r="A25" s="1288"/>
      <c r="B25" s="1220"/>
      <c r="C25" s="403" t="s">
        <v>36</v>
      </c>
      <c r="D25" s="52">
        <v>42000000</v>
      </c>
      <c r="E25" s="52">
        <v>29583000</v>
      </c>
      <c r="F25" s="79">
        <v>42000000</v>
      </c>
      <c r="G25" s="206">
        <f t="shared" si="3"/>
        <v>0</v>
      </c>
      <c r="H25" s="209">
        <f t="shared" si="4"/>
        <v>0</v>
      </c>
      <c r="I25" s="93"/>
    </row>
    <row r="26" spans="1:9" ht="21" customHeight="1">
      <c r="A26" s="1288"/>
      <c r="B26" s="1198"/>
      <c r="C26" s="403" t="s">
        <v>79</v>
      </c>
      <c r="D26" s="52"/>
      <c r="E26" s="52"/>
      <c r="F26" s="79"/>
      <c r="G26" s="206">
        <f t="shared" si="3"/>
        <v>0</v>
      </c>
      <c r="H26" s="209"/>
      <c r="I26" s="93"/>
    </row>
    <row r="27" spans="1:9" ht="17.25" thickBot="1">
      <c r="A27" s="1289"/>
      <c r="B27" s="1282" t="s">
        <v>15</v>
      </c>
      <c r="C27" s="1318"/>
      <c r="D27" s="712">
        <f>SUM(D23:D26)</f>
        <v>160051700</v>
      </c>
      <c r="E27" s="712">
        <f t="shared" ref="E27:F27" si="5">SUM(E23:E26)</f>
        <v>125129010</v>
      </c>
      <c r="F27" s="712">
        <f t="shared" si="5"/>
        <v>175843580</v>
      </c>
      <c r="G27" s="847">
        <f t="shared" si="3"/>
        <v>15791880</v>
      </c>
      <c r="H27" s="879">
        <f t="shared" si="4"/>
        <v>9.8667368106680531E-2</v>
      </c>
      <c r="I27" s="94"/>
    </row>
    <row r="28" spans="1:9" ht="21.75" customHeight="1">
      <c r="A28" s="1236" t="s">
        <v>203</v>
      </c>
      <c r="B28" s="1198" t="s">
        <v>203</v>
      </c>
      <c r="C28" s="196" t="s">
        <v>7</v>
      </c>
      <c r="D28" s="82">
        <v>1000</v>
      </c>
      <c r="E28" s="82"/>
      <c r="F28" s="82">
        <v>1000</v>
      </c>
      <c r="G28" s="44">
        <f t="shared" si="3"/>
        <v>0</v>
      </c>
      <c r="H28" s="162">
        <f t="shared" ref="H28:H30" si="6">G28/D28*100%</f>
        <v>0</v>
      </c>
      <c r="I28" s="95"/>
    </row>
    <row r="29" spans="1:9" ht="21.75" customHeight="1">
      <c r="A29" s="1237"/>
      <c r="B29" s="1199"/>
      <c r="C29" s="196" t="s">
        <v>8</v>
      </c>
      <c r="D29" s="78">
        <v>8504655</v>
      </c>
      <c r="E29" s="78">
        <v>16001930</v>
      </c>
      <c r="F29" s="44">
        <v>18503775</v>
      </c>
      <c r="G29" s="44">
        <f t="shared" si="3"/>
        <v>9999120</v>
      </c>
      <c r="H29" s="162">
        <f t="shared" si="6"/>
        <v>1.1757231774833901</v>
      </c>
      <c r="I29" s="862" t="s">
        <v>502</v>
      </c>
    </row>
    <row r="30" spans="1:9" ht="17.25" thickBot="1">
      <c r="A30" s="1238"/>
      <c r="B30" s="1293" t="s">
        <v>15</v>
      </c>
      <c r="C30" s="1293"/>
      <c r="D30" s="732">
        <f>SUM(D28:D29)</f>
        <v>8505655</v>
      </c>
      <c r="E30" s="732">
        <f t="shared" ref="E30:F30" si="7">SUM(E28:E29)</f>
        <v>16001930</v>
      </c>
      <c r="F30" s="807">
        <f t="shared" si="7"/>
        <v>18504775</v>
      </c>
      <c r="G30" s="807">
        <f t="shared" si="3"/>
        <v>9999120</v>
      </c>
      <c r="H30" s="766">
        <f t="shared" si="6"/>
        <v>1.1755849490721173</v>
      </c>
      <c r="I30" s="50"/>
    </row>
    <row r="31" spans="1:9" ht="20.25" customHeight="1">
      <c r="A31" s="1284" t="s">
        <v>205</v>
      </c>
      <c r="B31" s="1219" t="s">
        <v>205</v>
      </c>
      <c r="C31" s="192" t="s">
        <v>196</v>
      </c>
      <c r="D31" s="84"/>
      <c r="E31" s="84"/>
      <c r="F31" s="82"/>
      <c r="G31" s="82">
        <f t="shared" si="3"/>
        <v>0</v>
      </c>
      <c r="H31" s="288"/>
      <c r="I31" s="92"/>
    </row>
    <row r="32" spans="1:9" ht="20.25" customHeight="1">
      <c r="A32" s="1285"/>
      <c r="B32" s="1198"/>
      <c r="C32" s="403" t="s">
        <v>197</v>
      </c>
      <c r="D32" s="79"/>
      <c r="E32" s="79"/>
      <c r="F32" s="79"/>
      <c r="G32" s="79">
        <f t="shared" si="3"/>
        <v>0</v>
      </c>
      <c r="H32" s="284"/>
      <c r="I32" s="96"/>
    </row>
    <row r="33" spans="1:9" ht="17.25" thickBot="1">
      <c r="A33" s="1286"/>
      <c r="B33" s="404"/>
      <c r="C33" s="404" t="s">
        <v>15</v>
      </c>
      <c r="D33" s="86">
        <f>SUM(D31:D32)</f>
        <v>0</v>
      </c>
      <c r="E33" s="86">
        <f t="shared" ref="E33:F33" si="8">SUM(E31:E32)</f>
        <v>0</v>
      </c>
      <c r="F33" s="86">
        <f t="shared" si="8"/>
        <v>0</v>
      </c>
      <c r="G33" s="48">
        <f t="shared" si="3"/>
        <v>0</v>
      </c>
      <c r="H33" s="299"/>
      <c r="I33" s="94"/>
    </row>
    <row r="34" spans="1:9" ht="19.5" customHeight="1">
      <c r="A34" s="411"/>
      <c r="B34" s="1220" t="s">
        <v>4</v>
      </c>
      <c r="C34" s="402" t="s">
        <v>225</v>
      </c>
      <c r="D34" s="82"/>
      <c r="E34" s="82"/>
      <c r="F34" s="82"/>
      <c r="G34" s="593">
        <f t="shared" si="3"/>
        <v>0</v>
      </c>
      <c r="H34" s="870"/>
      <c r="I34" s="306"/>
    </row>
    <row r="35" spans="1:9" ht="19.5" customHeight="1">
      <c r="A35" s="1214" t="s">
        <v>4</v>
      </c>
      <c r="B35" s="1198"/>
      <c r="C35" s="191" t="s">
        <v>226</v>
      </c>
      <c r="D35" s="79"/>
      <c r="E35" s="79"/>
      <c r="F35" s="52"/>
      <c r="G35" s="82">
        <f t="shared" si="3"/>
        <v>0</v>
      </c>
      <c r="H35" s="288"/>
      <c r="I35" s="96"/>
    </row>
    <row r="36" spans="1:9" ht="17.25" thickBot="1">
      <c r="A36" s="1215"/>
      <c r="B36" s="1320" t="s">
        <v>15</v>
      </c>
      <c r="C36" s="1321"/>
      <c r="D36" s="307">
        <f>SUM(D34:D35)</f>
        <v>0</v>
      </c>
      <c r="E36" s="307">
        <f t="shared" ref="E36:F36" si="9">SUM(E34:E35)</f>
        <v>0</v>
      </c>
      <c r="F36" s="307">
        <f t="shared" si="9"/>
        <v>0</v>
      </c>
      <c r="G36" s="203">
        <f t="shared" si="3"/>
        <v>0</v>
      </c>
      <c r="H36" s="211"/>
      <c r="I36" s="50"/>
    </row>
    <row r="37" spans="1:9" ht="18.75" customHeight="1">
      <c r="A37" s="1213" t="s">
        <v>212</v>
      </c>
      <c r="B37" s="1219" t="s">
        <v>212</v>
      </c>
      <c r="C37" s="194" t="s">
        <v>10</v>
      </c>
      <c r="D37" s="81"/>
      <c r="E37" s="81"/>
      <c r="F37" s="51"/>
      <c r="G37" s="44">
        <f t="shared" si="3"/>
        <v>0</v>
      </c>
      <c r="H37" s="162"/>
      <c r="I37" s="87"/>
    </row>
    <row r="38" spans="1:9" ht="18.75" customHeight="1">
      <c r="A38" s="1214"/>
      <c r="B38" s="1198"/>
      <c r="C38" s="842" t="s">
        <v>216</v>
      </c>
      <c r="D38" s="88">
        <v>58865952</v>
      </c>
      <c r="E38" s="88">
        <v>58865952</v>
      </c>
      <c r="F38" s="165">
        <v>58865952</v>
      </c>
      <c r="G38" s="44">
        <f t="shared" si="3"/>
        <v>0</v>
      </c>
      <c r="H38" s="166">
        <f t="shared" ref="H38:H39" si="10">G38/D38*100%</f>
        <v>0</v>
      </c>
      <c r="I38" s="305"/>
    </row>
    <row r="39" spans="1:9" ht="17.25" thickBot="1">
      <c r="A39" s="1215"/>
      <c r="B39" s="1311" t="s">
        <v>15</v>
      </c>
      <c r="C39" s="1312"/>
      <c r="D39" s="712">
        <f>SUM(D37:D38)</f>
        <v>58865952</v>
      </c>
      <c r="E39" s="712">
        <f t="shared" ref="E39:F39" si="11">SUM(E37:E38)</f>
        <v>58865952</v>
      </c>
      <c r="F39" s="712">
        <f t="shared" si="11"/>
        <v>58865952</v>
      </c>
      <c r="G39" s="713">
        <f t="shared" si="3"/>
        <v>0</v>
      </c>
      <c r="H39" s="872">
        <f t="shared" si="10"/>
        <v>0</v>
      </c>
      <c r="I39" s="372"/>
    </row>
    <row r="40" spans="1:9" ht="19.5" customHeight="1">
      <c r="A40" s="1438" t="s">
        <v>214</v>
      </c>
      <c r="B40" s="1234" t="s">
        <v>214</v>
      </c>
      <c r="C40" s="834" t="s">
        <v>503</v>
      </c>
      <c r="D40" s="84"/>
      <c r="E40" s="84"/>
      <c r="F40" s="83"/>
      <c r="G40" s="200">
        <f t="shared" si="3"/>
        <v>0</v>
      </c>
      <c r="H40" s="598"/>
      <c r="I40" s="92"/>
    </row>
    <row r="41" spans="1:9" ht="19.5" customHeight="1">
      <c r="A41" s="1473"/>
      <c r="B41" s="1198"/>
      <c r="C41" s="835" t="s">
        <v>215</v>
      </c>
      <c r="D41" s="79">
        <v>3693</v>
      </c>
      <c r="E41" s="79">
        <v>686</v>
      </c>
      <c r="F41" s="52">
        <v>3693</v>
      </c>
      <c r="G41" s="44"/>
      <c r="H41" s="288">
        <f t="shared" ref="H41:H44" si="12">G41/D41*100</f>
        <v>0</v>
      </c>
      <c r="I41" s="306"/>
    </row>
    <row r="42" spans="1:9" ht="19.5" customHeight="1">
      <c r="A42" s="1439"/>
      <c r="B42" s="1199"/>
      <c r="C42" s="836" t="s">
        <v>217</v>
      </c>
      <c r="D42" s="79"/>
      <c r="E42" s="79"/>
      <c r="F42" s="52"/>
      <c r="G42" s="44">
        <f t="shared" si="3"/>
        <v>0</v>
      </c>
      <c r="H42" s="288"/>
      <c r="I42" s="96"/>
    </row>
    <row r="43" spans="1:9" ht="19.5" customHeight="1">
      <c r="A43" s="1439"/>
      <c r="B43" s="1199"/>
      <c r="C43" s="836" t="s">
        <v>12</v>
      </c>
      <c r="D43" s="79">
        <v>50000</v>
      </c>
      <c r="E43" s="79"/>
      <c r="F43" s="52">
        <v>50000</v>
      </c>
      <c r="G43" s="43">
        <f t="shared" si="3"/>
        <v>0</v>
      </c>
      <c r="H43" s="288">
        <f>G43/D43*100%</f>
        <v>0</v>
      </c>
      <c r="I43" s="96"/>
    </row>
    <row r="44" spans="1:9" ht="17.25" thickBot="1">
      <c r="A44" s="1440"/>
      <c r="B44" s="1293" t="s">
        <v>15</v>
      </c>
      <c r="C44" s="1293"/>
      <c r="D44" s="712">
        <f>SUM(D40:D43)</f>
        <v>53693</v>
      </c>
      <c r="E44" s="712">
        <f t="shared" ref="E44:F44" si="13">SUM(E40:E43)</f>
        <v>686</v>
      </c>
      <c r="F44" s="712">
        <f t="shared" si="13"/>
        <v>53693</v>
      </c>
      <c r="G44" s="812">
        <f t="shared" si="3"/>
        <v>0</v>
      </c>
      <c r="H44" s="872">
        <f t="shared" si="12"/>
        <v>0</v>
      </c>
      <c r="I44" s="94"/>
    </row>
    <row r="45" spans="1:9" ht="22.5" customHeight="1">
      <c r="A45" s="1236" t="s">
        <v>218</v>
      </c>
      <c r="B45" s="1198" t="s">
        <v>219</v>
      </c>
      <c r="C45" s="835" t="s">
        <v>220</v>
      </c>
      <c r="D45" s="82"/>
      <c r="E45" s="82"/>
      <c r="F45" s="287"/>
      <c r="G45" s="44">
        <f t="shared" si="3"/>
        <v>0</v>
      </c>
      <c r="H45" s="288"/>
      <c r="I45" s="306"/>
    </row>
    <row r="46" spans="1:9" ht="22.5" customHeight="1">
      <c r="A46" s="1237"/>
      <c r="B46" s="1199"/>
      <c r="C46" s="403" t="s">
        <v>221</v>
      </c>
      <c r="D46" s="79"/>
      <c r="E46" s="79"/>
      <c r="F46" s="52"/>
      <c r="G46" s="44">
        <f t="shared" si="3"/>
        <v>0</v>
      </c>
      <c r="H46" s="284"/>
      <c r="I46" s="96"/>
    </row>
    <row r="47" spans="1:9" ht="17.25" thickBot="1">
      <c r="A47" s="1441"/>
      <c r="B47" s="1313" t="s">
        <v>15</v>
      </c>
      <c r="C47" s="1313"/>
      <c r="D47" s="163">
        <f>SUM(D45:D46)</f>
        <v>0</v>
      </c>
      <c r="E47" s="163">
        <f t="shared" ref="E47:F47" si="14">SUM(E45:E46)</f>
        <v>0</v>
      </c>
      <c r="F47" s="163">
        <f t="shared" si="14"/>
        <v>0</v>
      </c>
      <c r="G47" s="165">
        <f t="shared" si="3"/>
        <v>0</v>
      </c>
      <c r="H47" s="166"/>
      <c r="I47" s="167"/>
    </row>
    <row r="48" spans="1:9" ht="17.25" thickBot="1">
      <c r="A48" s="1314" t="s">
        <v>50</v>
      </c>
      <c r="B48" s="1315"/>
      <c r="C48" s="1316"/>
      <c r="D48" s="375">
        <f>SUM(D22,D27,D30,D36,D39,D44,D47)</f>
        <v>227477000</v>
      </c>
      <c r="E48" s="375">
        <f t="shared" ref="E48:F48" si="15">SUM(E22,E27,E30,E36,E39,E44,E47)</f>
        <v>199997578</v>
      </c>
      <c r="F48" s="375">
        <f t="shared" si="15"/>
        <v>253268000</v>
      </c>
      <c r="G48" s="375">
        <f t="shared" si="3"/>
        <v>25791000</v>
      </c>
      <c r="H48" s="716">
        <f>G48/D48*100%</f>
        <v>0.11337849540832699</v>
      </c>
      <c r="I48" s="91"/>
    </row>
    <row r="49" spans="1:9" ht="17.25" thickBot="1">
      <c r="A49" s="1449" t="s">
        <v>83</v>
      </c>
      <c r="B49" s="1297"/>
      <c r="C49" s="1297"/>
      <c r="D49" s="1297"/>
      <c r="E49" s="1297"/>
      <c r="F49" s="1297"/>
      <c r="G49" s="1297"/>
      <c r="H49" s="1297"/>
      <c r="I49" s="1450"/>
    </row>
    <row r="50" spans="1:9" ht="17.45" customHeight="1">
      <c r="A50" s="1225" t="s">
        <v>35</v>
      </c>
      <c r="B50" s="1226"/>
      <c r="C50" s="1226"/>
      <c r="D50" s="1183" t="s">
        <v>302</v>
      </c>
      <c r="E50" s="1183" t="s">
        <v>399</v>
      </c>
      <c r="F50" s="1183" t="s">
        <v>406</v>
      </c>
      <c r="G50" s="1183" t="s">
        <v>71</v>
      </c>
      <c r="H50" s="1185" t="s">
        <v>59</v>
      </c>
      <c r="I50" s="1187" t="s">
        <v>73</v>
      </c>
    </row>
    <row r="51" spans="1:9" ht="18" customHeight="1" thickBot="1">
      <c r="A51" s="97" t="s">
        <v>0</v>
      </c>
      <c r="B51" s="170" t="s">
        <v>1</v>
      </c>
      <c r="C51" s="170" t="s">
        <v>2</v>
      </c>
      <c r="D51" s="1184"/>
      <c r="E51" s="1184"/>
      <c r="F51" s="1184"/>
      <c r="G51" s="1184"/>
      <c r="H51" s="1186"/>
      <c r="I51" s="1188"/>
    </row>
    <row r="52" spans="1:9">
      <c r="A52" s="405" t="s">
        <v>228</v>
      </c>
      <c r="B52" s="1234" t="s">
        <v>229</v>
      </c>
      <c r="C52" s="729" t="s">
        <v>19</v>
      </c>
      <c r="D52" s="51">
        <v>57432000</v>
      </c>
      <c r="E52" s="51">
        <v>41284430</v>
      </c>
      <c r="F52" s="51">
        <v>70273800</v>
      </c>
      <c r="G52" s="200">
        <f>F52-D52</f>
        <v>12841800</v>
      </c>
      <c r="H52" s="596">
        <f>G52/D52*100%</f>
        <v>0.22360008357709987</v>
      </c>
      <c r="I52" s="880" t="s">
        <v>504</v>
      </c>
    </row>
    <row r="53" spans="1:9">
      <c r="A53" s="413"/>
      <c r="B53" s="1199"/>
      <c r="C53" s="195" t="s">
        <v>38</v>
      </c>
      <c r="D53" s="43">
        <v>24227100</v>
      </c>
      <c r="E53" s="43">
        <v>15516160</v>
      </c>
      <c r="F53" s="43">
        <v>24907000</v>
      </c>
      <c r="G53" s="44">
        <f t="shared" ref="G53:G57" si="16">F53-D53</f>
        <v>679900</v>
      </c>
      <c r="H53" s="162">
        <f t="shared" ref="H53:H58" si="17">G53/D53*100%</f>
        <v>2.8063614712450106E-2</v>
      </c>
      <c r="I53" s="862" t="s">
        <v>504</v>
      </c>
    </row>
    <row r="54" spans="1:9">
      <c r="A54" s="413"/>
      <c r="B54" s="1199"/>
      <c r="C54" s="195" t="s">
        <v>222</v>
      </c>
      <c r="D54" s="44"/>
      <c r="E54" s="44"/>
      <c r="F54" s="43"/>
      <c r="G54" s="44">
        <f t="shared" si="16"/>
        <v>0</v>
      </c>
      <c r="H54" s="162"/>
      <c r="I54" s="862"/>
    </row>
    <row r="55" spans="1:9" ht="21" customHeight="1">
      <c r="A55" s="413"/>
      <c r="B55" s="1199"/>
      <c r="C55" s="195" t="s">
        <v>111</v>
      </c>
      <c r="D55" s="43">
        <v>6879000</v>
      </c>
      <c r="E55" s="43">
        <v>4598870</v>
      </c>
      <c r="F55" s="43">
        <v>9000000</v>
      </c>
      <c r="G55" s="44">
        <f t="shared" si="16"/>
        <v>2121000</v>
      </c>
      <c r="H55" s="162">
        <f t="shared" si="17"/>
        <v>0.30832969908416918</v>
      </c>
      <c r="I55" s="862" t="s">
        <v>504</v>
      </c>
    </row>
    <row r="56" spans="1:9" ht="21" customHeight="1">
      <c r="A56" s="413"/>
      <c r="B56" s="1199"/>
      <c r="C56" s="195" t="s">
        <v>39</v>
      </c>
      <c r="D56" s="43">
        <v>9108000</v>
      </c>
      <c r="E56" s="43">
        <v>4786410</v>
      </c>
      <c r="F56" s="43">
        <v>9555000</v>
      </c>
      <c r="G56" s="44">
        <f t="shared" si="16"/>
        <v>447000</v>
      </c>
      <c r="H56" s="162">
        <f t="shared" si="17"/>
        <v>4.9077733860342553E-2</v>
      </c>
      <c r="I56" s="862" t="s">
        <v>504</v>
      </c>
    </row>
    <row r="57" spans="1:9" ht="21" customHeight="1">
      <c r="A57" s="413"/>
      <c r="B57" s="1199"/>
      <c r="C57" s="195" t="s">
        <v>22</v>
      </c>
      <c r="D57" s="43">
        <v>209000</v>
      </c>
      <c r="E57" s="43">
        <v>200000</v>
      </c>
      <c r="F57" s="43">
        <v>209000</v>
      </c>
      <c r="G57" s="44">
        <f t="shared" si="16"/>
        <v>0</v>
      </c>
      <c r="H57" s="162">
        <f t="shared" si="17"/>
        <v>0</v>
      </c>
      <c r="I57" s="862"/>
    </row>
    <row r="58" spans="1:9" ht="17.25" thickBot="1">
      <c r="A58" s="413"/>
      <c r="B58" s="1235"/>
      <c r="C58" s="731" t="s">
        <v>385</v>
      </c>
      <c r="D58" s="732">
        <f>SUM(D52:D57)</f>
        <v>97855100</v>
      </c>
      <c r="E58" s="732">
        <f t="shared" ref="E58:F58" si="18">SUM(E52:E57)</f>
        <v>66385870</v>
      </c>
      <c r="F58" s="732">
        <f t="shared" si="18"/>
        <v>113944800</v>
      </c>
      <c r="G58" s="713">
        <f t="shared" ref="G58:G112" si="19">F58-D58</f>
        <v>16089700</v>
      </c>
      <c r="H58" s="733">
        <f t="shared" si="17"/>
        <v>0.16442372446607278</v>
      </c>
      <c r="I58" s="49"/>
    </row>
    <row r="59" spans="1:9" ht="15" customHeight="1">
      <c r="A59" s="413"/>
      <c r="B59" s="1234" t="s">
        <v>117</v>
      </c>
      <c r="C59" s="194" t="s">
        <v>23</v>
      </c>
      <c r="D59" s="734"/>
      <c r="E59" s="51"/>
      <c r="F59" s="51"/>
      <c r="G59" s="200">
        <f t="shared" si="19"/>
        <v>0</v>
      </c>
      <c r="H59" s="596"/>
      <c r="I59" s="737"/>
    </row>
    <row r="60" spans="1:9" ht="15" customHeight="1">
      <c r="A60" s="413"/>
      <c r="B60" s="1199"/>
      <c r="C60" s="285" t="s">
        <v>224</v>
      </c>
      <c r="D60" s="43"/>
      <c r="E60" s="43"/>
      <c r="F60" s="43"/>
      <c r="G60" s="44">
        <f t="shared" si="19"/>
        <v>0</v>
      </c>
      <c r="H60" s="162"/>
      <c r="I60" s="45"/>
    </row>
    <row r="61" spans="1:9">
      <c r="A61" s="413"/>
      <c r="B61" s="1199"/>
      <c r="C61" s="195" t="s">
        <v>24</v>
      </c>
      <c r="D61" s="43"/>
      <c r="E61" s="43"/>
      <c r="F61" s="43"/>
      <c r="G61" s="44">
        <f t="shared" si="19"/>
        <v>0</v>
      </c>
      <c r="H61" s="162"/>
      <c r="I61" s="45"/>
    </row>
    <row r="62" spans="1:9" ht="17.25" thickBot="1">
      <c r="A62" s="413"/>
      <c r="B62" s="1235"/>
      <c r="C62" s="731" t="s">
        <v>386</v>
      </c>
      <c r="D62" s="80">
        <f>SUM(D59:D61)</f>
        <v>0</v>
      </c>
      <c r="E62" s="80">
        <f t="shared" ref="E62:F62" si="20">SUM(E59:E61)</f>
        <v>0</v>
      </c>
      <c r="F62" s="80">
        <f t="shared" si="20"/>
        <v>0</v>
      </c>
      <c r="G62" s="48">
        <f t="shared" si="19"/>
        <v>0</v>
      </c>
      <c r="H62" s="299"/>
      <c r="I62" s="49"/>
    </row>
    <row r="63" spans="1:9">
      <c r="A63" s="413"/>
      <c r="B63" s="1234" t="s">
        <v>170</v>
      </c>
      <c r="C63" s="729" t="s">
        <v>25</v>
      </c>
      <c r="D63" s="200"/>
      <c r="E63" s="736"/>
      <c r="F63" s="51"/>
      <c r="G63" s="200">
        <f t="shared" si="19"/>
        <v>0</v>
      </c>
      <c r="H63" s="596"/>
      <c r="I63" s="737"/>
    </row>
    <row r="64" spans="1:9" ht="15.75" customHeight="1">
      <c r="A64" s="413"/>
      <c r="B64" s="1199"/>
      <c r="C64" s="195" t="s">
        <v>40</v>
      </c>
      <c r="D64" s="272">
        <v>1474450</v>
      </c>
      <c r="E64" s="164">
        <v>815580</v>
      </c>
      <c r="F64" s="90">
        <v>1474450</v>
      </c>
      <c r="G64" s="44">
        <f t="shared" si="19"/>
        <v>0</v>
      </c>
      <c r="H64" s="162">
        <f t="shared" ref="H64:H68" si="21">G64/D64*100%</f>
        <v>0</v>
      </c>
      <c r="I64" s="45"/>
    </row>
    <row r="65" spans="1:9" ht="15.75" customHeight="1">
      <c r="A65" s="413"/>
      <c r="B65" s="1199"/>
      <c r="C65" s="195" t="s">
        <v>27</v>
      </c>
      <c r="D65" s="272">
        <v>2100000</v>
      </c>
      <c r="E65" s="52">
        <v>1442360</v>
      </c>
      <c r="F65" s="90">
        <v>2100000</v>
      </c>
      <c r="G65" s="44">
        <f t="shared" si="19"/>
        <v>0</v>
      </c>
      <c r="H65" s="162">
        <f t="shared" si="21"/>
        <v>0</v>
      </c>
      <c r="I65" s="45"/>
    </row>
    <row r="66" spans="1:9" ht="15.75" customHeight="1">
      <c r="A66" s="413"/>
      <c r="B66" s="1199"/>
      <c r="C66" s="195" t="s">
        <v>28</v>
      </c>
      <c r="D66" s="272">
        <v>3275000</v>
      </c>
      <c r="E66" s="52">
        <v>3289530</v>
      </c>
      <c r="F66" s="90">
        <v>3275000</v>
      </c>
      <c r="G66" s="44">
        <f t="shared" si="19"/>
        <v>0</v>
      </c>
      <c r="H66" s="162">
        <f t="shared" si="21"/>
        <v>0</v>
      </c>
      <c r="I66" s="45"/>
    </row>
    <row r="67" spans="1:9" ht="15.75" customHeight="1">
      <c r="A67" s="406"/>
      <c r="B67" s="1199"/>
      <c r="C67" s="195" t="s">
        <v>41</v>
      </c>
      <c r="D67" s="273">
        <v>2633500</v>
      </c>
      <c r="E67" s="164">
        <v>2192500</v>
      </c>
      <c r="F67" s="201">
        <v>2633500</v>
      </c>
      <c r="G67" s="165">
        <f t="shared" si="19"/>
        <v>0</v>
      </c>
      <c r="H67" s="166">
        <f t="shared" si="21"/>
        <v>0</v>
      </c>
      <c r="I67" s="89"/>
    </row>
    <row r="68" spans="1:9" ht="15.75" customHeight="1">
      <c r="A68" s="406"/>
      <c r="B68" s="1199"/>
      <c r="C68" s="842" t="s">
        <v>113</v>
      </c>
      <c r="D68" s="52">
        <v>1343000</v>
      </c>
      <c r="E68" s="52">
        <v>1343000</v>
      </c>
      <c r="F68" s="52">
        <v>1343000</v>
      </c>
      <c r="G68" s="79">
        <f t="shared" si="19"/>
        <v>0</v>
      </c>
      <c r="H68" s="284">
        <f t="shared" si="21"/>
        <v>0</v>
      </c>
      <c r="I68" s="96"/>
    </row>
    <row r="69" spans="1:9" ht="15.75" customHeight="1">
      <c r="A69" s="406"/>
      <c r="B69" s="1199"/>
      <c r="C69" s="842" t="s">
        <v>42</v>
      </c>
      <c r="D69" s="52"/>
      <c r="E69" s="52"/>
      <c r="F69" s="52"/>
      <c r="G69" s="79">
        <f t="shared" si="19"/>
        <v>0</v>
      </c>
      <c r="H69" s="284"/>
      <c r="I69" s="96"/>
    </row>
    <row r="70" spans="1:9" ht="17.25" thickBot="1">
      <c r="A70" s="406"/>
      <c r="B70" s="1235"/>
      <c r="C70" s="738" t="s">
        <v>387</v>
      </c>
      <c r="D70" s="774">
        <f>SUM(D63:D69)</f>
        <v>10825950</v>
      </c>
      <c r="E70" s="774">
        <f t="shared" ref="E70:F70" si="22">SUM(E63:E69)</f>
        <v>9082970</v>
      </c>
      <c r="F70" s="774">
        <f t="shared" si="22"/>
        <v>10825950</v>
      </c>
      <c r="G70" s="713">
        <f t="shared" si="19"/>
        <v>0</v>
      </c>
      <c r="H70" s="733">
        <f>G70/D70*100%</f>
        <v>0</v>
      </c>
      <c r="I70" s="50"/>
    </row>
    <row r="71" spans="1:9" ht="17.25" thickBot="1">
      <c r="A71" s="407" t="s">
        <v>159</v>
      </c>
      <c r="B71" s="1444" t="s">
        <v>15</v>
      </c>
      <c r="C71" s="1445"/>
      <c r="D71" s="776">
        <f>SUM(D58,D62,D70)</f>
        <v>108681050</v>
      </c>
      <c r="E71" s="713">
        <f t="shared" ref="E71:F71" si="23">SUM(E58,E62,E70)</f>
        <v>75468840</v>
      </c>
      <c r="F71" s="776">
        <f t="shared" si="23"/>
        <v>124770750</v>
      </c>
      <c r="G71" s="713">
        <f t="shared" si="19"/>
        <v>16089700</v>
      </c>
      <c r="H71" s="733">
        <f>G71/D71*100%</f>
        <v>0.14804512838254691</v>
      </c>
      <c r="I71" s="49"/>
    </row>
    <row r="72" spans="1:9" ht="15.75" customHeight="1">
      <c r="A72" s="1236" t="s">
        <v>232</v>
      </c>
      <c r="B72" s="1198" t="s">
        <v>52</v>
      </c>
      <c r="C72" s="196" t="s">
        <v>13</v>
      </c>
      <c r="D72" s="759">
        <v>1513300</v>
      </c>
      <c r="E72" s="83">
        <v>1887300</v>
      </c>
      <c r="F72" s="858">
        <v>1513300</v>
      </c>
      <c r="G72" s="777">
        <f t="shared" si="19"/>
        <v>0</v>
      </c>
      <c r="H72" s="881">
        <f t="shared" ref="H72" si="24">G72/D72*100%</f>
        <v>0</v>
      </c>
      <c r="I72" s="45"/>
    </row>
    <row r="73" spans="1:9" ht="15.75" customHeight="1">
      <c r="A73" s="1236"/>
      <c r="B73" s="1198"/>
      <c r="C73" s="659" t="s">
        <v>472</v>
      </c>
      <c r="D73" s="740"/>
      <c r="E73" s="290"/>
      <c r="F73" s="741"/>
      <c r="G73" s="44">
        <f t="shared" si="19"/>
        <v>0</v>
      </c>
      <c r="H73" s="212"/>
      <c r="I73" s="45"/>
    </row>
    <row r="74" spans="1:9" ht="15.75" customHeight="1">
      <c r="A74" s="1237"/>
      <c r="B74" s="1199"/>
      <c r="C74" s="191" t="s">
        <v>43</v>
      </c>
      <c r="D74" s="275"/>
      <c r="E74" s="52"/>
      <c r="F74" s="90"/>
      <c r="G74" s="44">
        <f t="shared" si="19"/>
        <v>0</v>
      </c>
      <c r="H74" s="212"/>
      <c r="I74" s="45"/>
    </row>
    <row r="75" spans="1:9" ht="17.25" thickBot="1">
      <c r="A75" s="1238"/>
      <c r="B75" s="1446" t="s">
        <v>15</v>
      </c>
      <c r="C75" s="1447"/>
      <c r="D75" s="763">
        <f>SUM(D72:D74)</f>
        <v>1513300</v>
      </c>
      <c r="E75" s="763">
        <f t="shared" ref="E75:F75" si="25">SUM(E72:E74)</f>
        <v>1887300</v>
      </c>
      <c r="F75" s="763">
        <f t="shared" si="25"/>
        <v>1513300</v>
      </c>
      <c r="G75" s="713">
        <f t="shared" si="19"/>
        <v>0</v>
      </c>
      <c r="H75" s="771">
        <f t="shared" ref="H75" si="26">G75/D75*100</f>
        <v>0</v>
      </c>
      <c r="I75" s="50"/>
    </row>
    <row r="76" spans="1:9">
      <c r="A76" s="1213" t="s">
        <v>344</v>
      </c>
      <c r="B76" s="1217" t="s">
        <v>170</v>
      </c>
      <c r="C76" s="470" t="s">
        <v>171</v>
      </c>
      <c r="D76" s="287"/>
      <c r="E76" s="287"/>
      <c r="F76" s="287"/>
      <c r="G76" s="82">
        <f t="shared" si="19"/>
        <v>0</v>
      </c>
      <c r="H76" s="288"/>
      <c r="I76" s="306"/>
    </row>
    <row r="77" spans="1:9">
      <c r="A77" s="1214"/>
      <c r="B77" s="1217"/>
      <c r="C77" s="470" t="s">
        <v>172</v>
      </c>
      <c r="D77" s="287"/>
      <c r="E77" s="287"/>
      <c r="F77" s="287"/>
      <c r="G77" s="79">
        <f t="shared" si="19"/>
        <v>0</v>
      </c>
      <c r="H77" s="284"/>
      <c r="I77" s="306"/>
    </row>
    <row r="78" spans="1:9">
      <c r="A78" s="1214"/>
      <c r="B78" s="1217"/>
      <c r="C78" s="470" t="s">
        <v>237</v>
      </c>
      <c r="D78" s="287"/>
      <c r="E78" s="287"/>
      <c r="F78" s="287"/>
      <c r="G78" s="79">
        <f t="shared" si="19"/>
        <v>0</v>
      </c>
      <c r="H78" s="284"/>
      <c r="I78" s="306"/>
    </row>
    <row r="79" spans="1:9">
      <c r="A79" s="1214"/>
      <c r="B79" s="1217"/>
      <c r="C79" s="296" t="s">
        <v>173</v>
      </c>
      <c r="D79" s="52"/>
      <c r="E79" s="52"/>
      <c r="F79" s="52"/>
      <c r="G79" s="79">
        <f t="shared" si="19"/>
        <v>0</v>
      </c>
      <c r="H79" s="284"/>
      <c r="I79" s="96"/>
    </row>
    <row r="80" spans="1:9">
      <c r="A80" s="1214"/>
      <c r="B80" s="1217"/>
      <c r="C80" s="296" t="s">
        <v>238</v>
      </c>
      <c r="D80" s="52"/>
      <c r="E80" s="52"/>
      <c r="F80" s="52"/>
      <c r="G80" s="79">
        <f t="shared" si="19"/>
        <v>0</v>
      </c>
      <c r="H80" s="284"/>
      <c r="I80" s="96"/>
    </row>
    <row r="81" spans="1:9">
      <c r="A81" s="1214"/>
      <c r="B81" s="1448"/>
      <c r="C81" s="294" t="s">
        <v>388</v>
      </c>
      <c r="D81" s="79">
        <f>SUM(D76:D80)</f>
        <v>0</v>
      </c>
      <c r="E81" s="79">
        <f t="shared" ref="E81:F81" si="27">SUM(E76:E80)</f>
        <v>0</v>
      </c>
      <c r="F81" s="79">
        <f t="shared" si="27"/>
        <v>0</v>
      </c>
      <c r="G81" s="79">
        <f t="shared" si="19"/>
        <v>0</v>
      </c>
      <c r="H81" s="284"/>
      <c r="I81" s="96"/>
    </row>
    <row r="82" spans="1:9" ht="15.75" customHeight="1">
      <c r="A82" s="1214"/>
      <c r="B82" s="1479" t="s">
        <v>253</v>
      </c>
      <c r="C82" s="842" t="s">
        <v>206</v>
      </c>
      <c r="D82" s="52"/>
      <c r="E82" s="52"/>
      <c r="F82" s="52"/>
      <c r="G82" s="79">
        <f t="shared" si="19"/>
        <v>0</v>
      </c>
      <c r="H82" s="284"/>
      <c r="I82" s="96"/>
    </row>
    <row r="83" spans="1:9" ht="15.75" customHeight="1">
      <c r="A83" s="1214"/>
      <c r="B83" s="1220"/>
      <c r="C83" s="842" t="s">
        <v>234</v>
      </c>
      <c r="D83" s="52"/>
      <c r="E83" s="52"/>
      <c r="F83" s="52"/>
      <c r="G83" s="79">
        <f t="shared" si="19"/>
        <v>0</v>
      </c>
      <c r="H83" s="284"/>
      <c r="I83" s="96"/>
    </row>
    <row r="84" spans="1:9" ht="15.75" customHeight="1">
      <c r="A84" s="1214"/>
      <c r="B84" s="1220"/>
      <c r="C84" s="842" t="s">
        <v>235</v>
      </c>
      <c r="D84" s="52"/>
      <c r="E84" s="52"/>
      <c r="F84" s="52"/>
      <c r="G84" s="79">
        <f t="shared" si="19"/>
        <v>0</v>
      </c>
      <c r="H84" s="284"/>
      <c r="I84" s="96"/>
    </row>
    <row r="85" spans="1:9" ht="15.75" customHeight="1">
      <c r="A85" s="1214"/>
      <c r="B85" s="1220"/>
      <c r="C85" s="842" t="s">
        <v>180</v>
      </c>
      <c r="D85" s="52"/>
      <c r="E85" s="52"/>
      <c r="F85" s="52"/>
      <c r="G85" s="79">
        <f t="shared" si="19"/>
        <v>0</v>
      </c>
      <c r="H85" s="284"/>
      <c r="I85" s="96"/>
    </row>
    <row r="86" spans="1:9" ht="15.75" customHeight="1">
      <c r="A86" s="1214"/>
      <c r="B86" s="1220"/>
      <c r="C86" s="842" t="s">
        <v>177</v>
      </c>
      <c r="D86" s="52"/>
      <c r="E86" s="52"/>
      <c r="F86" s="52"/>
      <c r="G86" s="79">
        <f t="shared" si="19"/>
        <v>0</v>
      </c>
      <c r="H86" s="284"/>
      <c r="I86" s="96"/>
    </row>
    <row r="87" spans="1:9" ht="15.75" customHeight="1">
      <c r="A87" s="1214"/>
      <c r="B87" s="1220"/>
      <c r="C87" s="842" t="s">
        <v>181</v>
      </c>
      <c r="D87" s="52">
        <v>104429700</v>
      </c>
      <c r="E87" s="52">
        <v>83505739</v>
      </c>
      <c r="F87" s="52">
        <v>114429700</v>
      </c>
      <c r="G87" s="79">
        <f t="shared" si="19"/>
        <v>10000000</v>
      </c>
      <c r="H87" s="284">
        <f t="shared" ref="H87" si="28">G87/D87*100%</f>
        <v>9.5758199056398707E-2</v>
      </c>
      <c r="I87" s="707" t="s">
        <v>505</v>
      </c>
    </row>
    <row r="88" spans="1:9" ht="15.75" customHeight="1">
      <c r="A88" s="1214"/>
      <c r="B88" s="1220"/>
      <c r="C88" s="842" t="s">
        <v>178</v>
      </c>
      <c r="D88" s="52"/>
      <c r="E88" s="52"/>
      <c r="F88" s="52"/>
      <c r="G88" s="79">
        <f t="shared" si="19"/>
        <v>0</v>
      </c>
      <c r="H88" s="284"/>
      <c r="I88" s="96"/>
    </row>
    <row r="89" spans="1:9" ht="15.75" customHeight="1">
      <c r="A89" s="1214"/>
      <c r="B89" s="1220"/>
      <c r="C89" s="842" t="s">
        <v>179</v>
      </c>
      <c r="D89" s="52"/>
      <c r="E89" s="52"/>
      <c r="F89" s="52"/>
      <c r="G89" s="79">
        <f t="shared" si="19"/>
        <v>0</v>
      </c>
      <c r="H89" s="284"/>
      <c r="I89" s="96"/>
    </row>
    <row r="90" spans="1:9" ht="15.75" customHeight="1">
      <c r="A90" s="1214"/>
      <c r="B90" s="1220"/>
      <c r="C90" s="842" t="s">
        <v>176</v>
      </c>
      <c r="D90" s="52"/>
      <c r="E90" s="52"/>
      <c r="F90" s="52"/>
      <c r="G90" s="79">
        <f t="shared" si="19"/>
        <v>0</v>
      </c>
      <c r="H90" s="284"/>
      <c r="I90" s="96"/>
    </row>
    <row r="91" spans="1:9" ht="15.75" customHeight="1">
      <c r="A91" s="1214"/>
      <c r="B91" s="1220"/>
      <c r="C91" s="842" t="s">
        <v>175</v>
      </c>
      <c r="D91" s="52"/>
      <c r="E91" s="52"/>
      <c r="F91" s="52"/>
      <c r="G91" s="79">
        <f t="shared" si="19"/>
        <v>0</v>
      </c>
      <c r="H91" s="284"/>
      <c r="I91" s="96"/>
    </row>
    <row r="92" spans="1:9" ht="15.75" customHeight="1">
      <c r="A92" s="1214"/>
      <c r="B92" s="1220"/>
      <c r="C92" s="842" t="s">
        <v>236</v>
      </c>
      <c r="D92" s="52"/>
      <c r="E92" s="52"/>
      <c r="F92" s="52"/>
      <c r="G92" s="79">
        <f t="shared" si="19"/>
        <v>0</v>
      </c>
      <c r="H92" s="284"/>
      <c r="I92" s="96"/>
    </row>
    <row r="93" spans="1:9" ht="15.75" customHeight="1">
      <c r="A93" s="1214"/>
      <c r="B93" s="1220"/>
      <c r="C93" s="842" t="s">
        <v>304</v>
      </c>
      <c r="D93" s="52"/>
      <c r="E93" s="52"/>
      <c r="F93" s="52"/>
      <c r="G93" s="79">
        <f t="shared" si="19"/>
        <v>0</v>
      </c>
      <c r="H93" s="284"/>
      <c r="I93" s="96"/>
    </row>
    <row r="94" spans="1:9" ht="15.75" customHeight="1">
      <c r="A94" s="1214"/>
      <c r="B94" s="1220"/>
      <c r="C94" s="842" t="s">
        <v>305</v>
      </c>
      <c r="D94" s="52"/>
      <c r="E94" s="52"/>
      <c r="F94" s="52"/>
      <c r="G94" s="79">
        <f t="shared" si="19"/>
        <v>0</v>
      </c>
      <c r="H94" s="284"/>
      <c r="I94" s="96"/>
    </row>
    <row r="95" spans="1:9" ht="15.75" customHeight="1">
      <c r="A95" s="1214"/>
      <c r="B95" s="1220"/>
      <c r="C95" s="842" t="s">
        <v>306</v>
      </c>
      <c r="D95" s="52"/>
      <c r="E95" s="52"/>
      <c r="F95" s="52"/>
      <c r="G95" s="79">
        <f t="shared" si="19"/>
        <v>0</v>
      </c>
      <c r="H95" s="284"/>
      <c r="I95" s="96"/>
    </row>
    <row r="96" spans="1:9" ht="15.75" customHeight="1">
      <c r="A96" s="1214"/>
      <c r="B96" s="1220"/>
      <c r="C96" s="842" t="s">
        <v>307</v>
      </c>
      <c r="D96" s="52"/>
      <c r="E96" s="52"/>
      <c r="F96" s="52"/>
      <c r="G96" s="79">
        <f t="shared" si="19"/>
        <v>0</v>
      </c>
      <c r="H96" s="284"/>
      <c r="I96" s="96"/>
    </row>
    <row r="97" spans="1:9" ht="15.75" customHeight="1">
      <c r="A97" s="1214"/>
      <c r="B97" s="1220"/>
      <c r="C97" s="842" t="s">
        <v>308</v>
      </c>
      <c r="D97" s="52"/>
      <c r="E97" s="52"/>
      <c r="F97" s="52"/>
      <c r="G97" s="79">
        <f t="shared" si="19"/>
        <v>0</v>
      </c>
      <c r="H97" s="284"/>
      <c r="I97" s="96"/>
    </row>
    <row r="98" spans="1:9" ht="16.5" customHeight="1">
      <c r="A98" s="1214"/>
      <c r="B98" s="1220"/>
      <c r="C98" s="842" t="s">
        <v>309</v>
      </c>
      <c r="D98" s="52"/>
      <c r="E98" s="52"/>
      <c r="F98" s="52"/>
      <c r="G98" s="79">
        <f t="shared" si="19"/>
        <v>0</v>
      </c>
      <c r="H98" s="284"/>
      <c r="I98" s="96"/>
    </row>
    <row r="99" spans="1:9" ht="16.5" customHeight="1">
      <c r="A99" s="1214"/>
      <c r="B99" s="1220"/>
      <c r="C99" s="842" t="s">
        <v>310</v>
      </c>
      <c r="D99" s="52"/>
      <c r="E99" s="52"/>
      <c r="F99" s="52"/>
      <c r="G99" s="79">
        <f t="shared" si="19"/>
        <v>0</v>
      </c>
      <c r="H99" s="284"/>
      <c r="I99" s="96"/>
    </row>
    <row r="100" spans="1:9" ht="16.5" customHeight="1">
      <c r="A100" s="1214"/>
      <c r="B100" s="1220"/>
      <c r="C100" s="842" t="s">
        <v>297</v>
      </c>
      <c r="D100" s="52"/>
      <c r="E100" s="52"/>
      <c r="F100" s="52"/>
      <c r="G100" s="79">
        <f t="shared" si="19"/>
        <v>0</v>
      </c>
      <c r="H100" s="284"/>
      <c r="I100" s="96"/>
    </row>
    <row r="101" spans="1:9" ht="16.5" customHeight="1">
      <c r="A101" s="1214"/>
      <c r="B101" s="1220"/>
      <c r="C101" s="842" t="s">
        <v>298</v>
      </c>
      <c r="D101" s="52"/>
      <c r="E101" s="52"/>
      <c r="F101" s="52"/>
      <c r="G101" s="79">
        <f t="shared" si="19"/>
        <v>0</v>
      </c>
      <c r="H101" s="284"/>
      <c r="I101" s="96"/>
    </row>
    <row r="102" spans="1:9" ht="16.5" customHeight="1">
      <c r="A102" s="1214"/>
      <c r="B102" s="1220"/>
      <c r="C102" s="842" t="s">
        <v>299</v>
      </c>
      <c r="D102" s="52"/>
      <c r="E102" s="52"/>
      <c r="F102" s="52"/>
      <c r="G102" s="79">
        <f t="shared" si="19"/>
        <v>0</v>
      </c>
      <c r="H102" s="284"/>
      <c r="I102" s="96"/>
    </row>
    <row r="103" spans="1:9" ht="16.5" customHeight="1">
      <c r="A103" s="1214"/>
      <c r="B103" s="1220"/>
      <c r="C103" s="842" t="s">
        <v>300</v>
      </c>
      <c r="D103" s="52"/>
      <c r="E103" s="52"/>
      <c r="F103" s="52"/>
      <c r="G103" s="79">
        <f t="shared" si="19"/>
        <v>0</v>
      </c>
      <c r="H103" s="284"/>
      <c r="I103" s="96"/>
    </row>
    <row r="104" spans="1:9" ht="17.25" thickBot="1">
      <c r="A104" s="1214"/>
      <c r="B104" s="1221"/>
      <c r="C104" s="657" t="s">
        <v>389</v>
      </c>
      <c r="D104" s="712">
        <f>SUM(D82:D103)</f>
        <v>104429700</v>
      </c>
      <c r="E104" s="712">
        <f>SUM(E82:E103)</f>
        <v>83505739</v>
      </c>
      <c r="F104" s="712">
        <f>SUM(F82:F103)</f>
        <v>114429700</v>
      </c>
      <c r="G104" s="712">
        <f t="shared" si="19"/>
        <v>10000000</v>
      </c>
      <c r="H104" s="872">
        <f>G104/D104*100%</f>
        <v>9.5758199056398707E-2</v>
      </c>
      <c r="I104" s="94"/>
    </row>
    <row r="105" spans="1:9" ht="17.25" thickBot="1">
      <c r="A105" s="1215"/>
      <c r="B105" s="1480" t="s">
        <v>15</v>
      </c>
      <c r="C105" s="1480"/>
      <c r="D105" s="848">
        <f>SUM(D81,D104)</f>
        <v>104429700</v>
      </c>
      <c r="E105" s="848">
        <f>SUM(E81,E104)</f>
        <v>83505739</v>
      </c>
      <c r="F105" s="848">
        <f>SUM(F81,F104)</f>
        <v>114429700</v>
      </c>
      <c r="G105" s="713">
        <f t="shared" si="19"/>
        <v>10000000</v>
      </c>
      <c r="H105" s="872">
        <f>G105/D105*100%</f>
        <v>9.5758199056398707E-2</v>
      </c>
      <c r="I105" s="767"/>
    </row>
    <row r="106" spans="1:9">
      <c r="A106" s="1214" t="s">
        <v>5</v>
      </c>
      <c r="B106" s="408" t="s">
        <v>5</v>
      </c>
      <c r="C106" s="412" t="s">
        <v>9</v>
      </c>
      <c r="D106" s="282"/>
      <c r="E106" s="82"/>
      <c r="F106" s="90"/>
      <c r="G106" s="44">
        <f t="shared" si="19"/>
        <v>0</v>
      </c>
      <c r="H106" s="212"/>
      <c r="I106" s="45"/>
    </row>
    <row r="107" spans="1:9" ht="17.25" thickBot="1">
      <c r="A107" s="1215"/>
      <c r="B107" s="1483" t="s">
        <v>15</v>
      </c>
      <c r="C107" s="1484"/>
      <c r="D107" s="276">
        <f>D106</f>
        <v>0</v>
      </c>
      <c r="E107" s="276">
        <f t="shared" ref="E107:F107" si="29">E106</f>
        <v>0</v>
      </c>
      <c r="F107" s="276">
        <f t="shared" si="29"/>
        <v>0</v>
      </c>
      <c r="G107" s="203">
        <f t="shared" si="19"/>
        <v>0</v>
      </c>
      <c r="H107" s="211"/>
      <c r="I107" s="50"/>
    </row>
    <row r="108" spans="1:9">
      <c r="A108" s="1196" t="s">
        <v>258</v>
      </c>
      <c r="B108" s="1198" t="s">
        <v>345</v>
      </c>
      <c r="C108" s="835" t="s">
        <v>82</v>
      </c>
      <c r="D108" s="277">
        <v>12849257</v>
      </c>
      <c r="E108" s="82"/>
      <c r="F108" s="280">
        <v>12550557</v>
      </c>
      <c r="G108" s="202">
        <f t="shared" si="19"/>
        <v>-298700</v>
      </c>
      <c r="H108" s="162">
        <f t="shared" ref="H108:H112" si="30">G108/D108*100%</f>
        <v>-2.3246480321780474E-2</v>
      </c>
      <c r="I108" s="47"/>
    </row>
    <row r="109" spans="1:9">
      <c r="A109" s="1196"/>
      <c r="B109" s="1199"/>
      <c r="C109" s="836" t="s">
        <v>44</v>
      </c>
      <c r="D109" s="278">
        <v>3693</v>
      </c>
      <c r="E109" s="52"/>
      <c r="F109" s="90">
        <v>3693</v>
      </c>
      <c r="G109" s="44">
        <f t="shared" si="19"/>
        <v>0</v>
      </c>
      <c r="H109" s="162">
        <f t="shared" si="30"/>
        <v>0</v>
      </c>
      <c r="I109" s="45"/>
    </row>
    <row r="110" spans="1:9" ht="17.25" thickBot="1">
      <c r="A110" s="1443"/>
      <c r="B110" s="1481" t="s">
        <v>15</v>
      </c>
      <c r="C110" s="1482"/>
      <c r="D110" s="374">
        <f>SUM(D108:D109)</f>
        <v>12852950</v>
      </c>
      <c r="E110" s="374">
        <f t="shared" ref="E110:F110" si="31">SUM(E108:E109)</f>
        <v>0</v>
      </c>
      <c r="F110" s="374">
        <f t="shared" si="31"/>
        <v>12554250</v>
      </c>
      <c r="G110" s="48">
        <f t="shared" si="19"/>
        <v>-298700</v>
      </c>
      <c r="H110" s="299">
        <f t="shared" si="30"/>
        <v>-2.3239800979541661E-2</v>
      </c>
      <c r="I110" s="50"/>
    </row>
    <row r="111" spans="1:9" ht="17.25" thickBot="1">
      <c r="A111" s="882" t="s">
        <v>53</v>
      </c>
      <c r="B111" s="883" t="s">
        <v>53</v>
      </c>
      <c r="C111" s="884" t="s">
        <v>88</v>
      </c>
      <c r="D111" s="885"/>
      <c r="E111" s="886">
        <v>39135699</v>
      </c>
      <c r="F111" s="887"/>
      <c r="G111" s="865">
        <f t="shared" si="19"/>
        <v>0</v>
      </c>
      <c r="H111" s="866"/>
      <c r="I111" s="867"/>
    </row>
    <row r="112" spans="1:9" ht="17.25" thickBot="1">
      <c r="A112" s="1314" t="s">
        <v>50</v>
      </c>
      <c r="B112" s="1315"/>
      <c r="C112" s="1316"/>
      <c r="D112" s="375">
        <f>SUM(D71,D75,D105,D107,D110,D111)</f>
        <v>227477000</v>
      </c>
      <c r="E112" s="375">
        <f>SUM(E71,E75,E105,E107,E110,E111)</f>
        <v>199997578</v>
      </c>
      <c r="F112" s="375">
        <f>SUM(F71,F75,F105,F107,F110,F111)</f>
        <v>253268000</v>
      </c>
      <c r="G112" s="375">
        <f t="shared" si="19"/>
        <v>25791000</v>
      </c>
      <c r="H112" s="716">
        <f t="shared" si="30"/>
        <v>0.11337849540832699</v>
      </c>
      <c r="I112" s="91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2:I112"/>
  <sheetViews>
    <sheetView topLeftCell="A91" workbookViewId="0">
      <selection activeCell="G117" sqref="G117"/>
    </sheetView>
  </sheetViews>
  <sheetFormatPr defaultRowHeight="16.5"/>
  <cols>
    <col min="1" max="1" width="13.125" customWidth="1"/>
    <col min="2" max="2" width="15" customWidth="1"/>
    <col min="3" max="3" width="25.5" customWidth="1"/>
    <col min="4" max="4" width="18.125" customWidth="1"/>
    <col min="5" max="6" width="18.375" customWidth="1"/>
    <col min="7" max="7" width="18.125" customWidth="1"/>
    <col min="9" max="9" width="46.25" customWidth="1"/>
  </cols>
  <sheetData>
    <row r="2" spans="1:9" ht="28.15" customHeight="1">
      <c r="A2" s="1452" t="s">
        <v>288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506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399</v>
      </c>
      <c r="F6" s="1183" t="s">
        <v>402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20.2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>
        <f>F8-D8</f>
        <v>0</v>
      </c>
      <c r="H8" s="303"/>
      <c r="I8" s="366"/>
    </row>
    <row r="9" spans="1:9" ht="20.25" customHeight="1">
      <c r="A9" s="1285"/>
      <c r="B9" s="1220"/>
      <c r="C9" s="403" t="s">
        <v>191</v>
      </c>
      <c r="D9" s="297"/>
      <c r="E9" s="297"/>
      <c r="F9" s="297"/>
      <c r="G9" s="309">
        <f t="shared" ref="G9:G20" si="0">F9-D9</f>
        <v>0</v>
      </c>
      <c r="H9" s="300"/>
      <c r="I9" s="367"/>
    </row>
    <row r="10" spans="1:9" ht="20.25" customHeight="1">
      <c r="A10" s="1285"/>
      <c r="B10" s="1220"/>
      <c r="C10" s="403" t="s">
        <v>192</v>
      </c>
      <c r="D10" s="297"/>
      <c r="E10" s="297"/>
      <c r="F10" s="297"/>
      <c r="G10" s="309">
        <f t="shared" si="0"/>
        <v>0</v>
      </c>
      <c r="H10" s="300"/>
      <c r="I10" s="367"/>
    </row>
    <row r="11" spans="1:9" ht="20.25" customHeight="1">
      <c r="A11" s="1285"/>
      <c r="B11" s="1220"/>
      <c r="C11" s="403" t="s">
        <v>193</v>
      </c>
      <c r="D11" s="297"/>
      <c r="E11" s="297"/>
      <c r="F11" s="297"/>
      <c r="G11" s="309">
        <f t="shared" si="0"/>
        <v>0</v>
      </c>
      <c r="H11" s="300"/>
      <c r="I11" s="367"/>
    </row>
    <row r="12" spans="1:9" ht="20.25" customHeight="1">
      <c r="A12" s="1285"/>
      <c r="B12" s="1198"/>
      <c r="C12" s="403" t="s">
        <v>194</v>
      </c>
      <c r="D12" s="297"/>
      <c r="E12" s="297"/>
      <c r="F12" s="297"/>
      <c r="G12" s="309">
        <f t="shared" si="0"/>
        <v>0</v>
      </c>
      <c r="H12" s="300"/>
      <c r="I12" s="367"/>
    </row>
    <row r="13" spans="1:9" ht="18" thickBot="1">
      <c r="A13" s="1286"/>
      <c r="B13" s="1293" t="s">
        <v>15</v>
      </c>
      <c r="C13" s="1293"/>
      <c r="D13" s="298">
        <f>SUM(D8:D12)</f>
        <v>0</v>
      </c>
      <c r="E13" s="298">
        <f t="shared" ref="E13:F13" si="1">SUM(E8:E12)</f>
        <v>0</v>
      </c>
      <c r="F13" s="298">
        <f t="shared" si="1"/>
        <v>0</v>
      </c>
      <c r="G13" s="310">
        <f t="shared" si="0"/>
        <v>0</v>
      </c>
      <c r="H13" s="301"/>
      <c r="I13" s="368"/>
    </row>
    <row r="14" spans="1:9" ht="24" customHeight="1">
      <c r="A14" s="1324" t="s">
        <v>3</v>
      </c>
      <c r="B14" s="1220" t="s">
        <v>3</v>
      </c>
      <c r="C14" s="402" t="s">
        <v>183</v>
      </c>
      <c r="D14" s="302"/>
      <c r="E14" s="302"/>
      <c r="F14" s="302"/>
      <c r="G14" s="309">
        <f t="shared" si="0"/>
        <v>0</v>
      </c>
      <c r="H14" s="303"/>
      <c r="I14" s="369"/>
    </row>
    <row r="15" spans="1:9" ht="24" customHeight="1">
      <c r="A15" s="1324"/>
      <c r="B15" s="1220"/>
      <c r="C15" s="403" t="s">
        <v>184</v>
      </c>
      <c r="D15" s="297"/>
      <c r="E15" s="297"/>
      <c r="F15" s="297"/>
      <c r="G15" s="309">
        <f t="shared" si="0"/>
        <v>0</v>
      </c>
      <c r="H15" s="300"/>
      <c r="I15" s="370"/>
    </row>
    <row r="16" spans="1:9" ht="19.5" customHeight="1">
      <c r="A16" s="1324"/>
      <c r="B16" s="1220"/>
      <c r="C16" s="403" t="s">
        <v>185</v>
      </c>
      <c r="D16" s="297"/>
      <c r="E16" s="297"/>
      <c r="F16" s="297"/>
      <c r="G16" s="309">
        <f t="shared" si="0"/>
        <v>0</v>
      </c>
      <c r="H16" s="300"/>
      <c r="I16" s="370"/>
    </row>
    <row r="17" spans="1:9" ht="19.5" customHeight="1">
      <c r="A17" s="1324"/>
      <c r="B17" s="1220"/>
      <c r="C17" s="403" t="s">
        <v>186</v>
      </c>
      <c r="D17" s="297"/>
      <c r="E17" s="297"/>
      <c r="F17" s="297"/>
      <c r="G17" s="309">
        <f t="shared" si="0"/>
        <v>0</v>
      </c>
      <c r="H17" s="300"/>
      <c r="I17" s="370"/>
    </row>
    <row r="18" spans="1:9" ht="19.5" customHeight="1">
      <c r="A18" s="1324"/>
      <c r="B18" s="1220"/>
      <c r="C18" s="402" t="s">
        <v>187</v>
      </c>
      <c r="D18" s="297"/>
      <c r="E18" s="297"/>
      <c r="F18" s="297"/>
      <c r="G18" s="309">
        <f t="shared" si="0"/>
        <v>0</v>
      </c>
      <c r="H18" s="300"/>
      <c r="I18" s="367"/>
    </row>
    <row r="19" spans="1:9" ht="19.5" customHeight="1">
      <c r="A19" s="1324"/>
      <c r="B19" s="1220"/>
      <c r="C19" s="191" t="s">
        <v>189</v>
      </c>
      <c r="D19" s="297"/>
      <c r="E19" s="297"/>
      <c r="F19" s="297"/>
      <c r="G19" s="309">
        <f t="shared" si="0"/>
        <v>0</v>
      </c>
      <c r="H19" s="300"/>
      <c r="I19" s="367"/>
    </row>
    <row r="20" spans="1:9" ht="19.5" customHeight="1">
      <c r="A20" s="1324"/>
      <c r="B20" s="1220"/>
      <c r="C20" s="191" t="s">
        <v>190</v>
      </c>
      <c r="D20" s="297"/>
      <c r="E20" s="297"/>
      <c r="F20" s="297"/>
      <c r="G20" s="309">
        <f t="shared" si="0"/>
        <v>0</v>
      </c>
      <c r="H20" s="300"/>
      <c r="I20" s="367"/>
    </row>
    <row r="21" spans="1:9" ht="19.5" customHeight="1">
      <c r="A21" s="1324"/>
      <c r="B21" s="1198"/>
      <c r="C21" s="191" t="s">
        <v>209</v>
      </c>
      <c r="D21" s="78"/>
      <c r="E21" s="78"/>
      <c r="F21" s="43"/>
      <c r="G21" s="44">
        <f>F21-D21</f>
        <v>0</v>
      </c>
      <c r="H21" s="162"/>
      <c r="I21" s="45"/>
    </row>
    <row r="22" spans="1:9" ht="17.25" thickBot="1">
      <c r="A22" s="1442"/>
      <c r="B22" s="1326" t="s">
        <v>15</v>
      </c>
      <c r="C22" s="1327"/>
      <c r="D22" s="48">
        <f>SUM(D14:D21)</f>
        <v>0</v>
      </c>
      <c r="E22" s="48">
        <f t="shared" ref="E22:F22" si="2">SUM(E14:E21)</f>
        <v>0</v>
      </c>
      <c r="F22" s="48">
        <f t="shared" si="2"/>
        <v>0</v>
      </c>
      <c r="G22" s="165">
        <f t="shared" ref="G22:G48" si="3">F22-D22</f>
        <v>0</v>
      </c>
      <c r="H22" s="166"/>
      <c r="I22" s="49"/>
    </row>
    <row r="23" spans="1:9" ht="15.75" customHeight="1">
      <c r="A23" s="1287" t="s">
        <v>201</v>
      </c>
      <c r="B23" s="1219" t="s">
        <v>201</v>
      </c>
      <c r="C23" s="192" t="s">
        <v>146</v>
      </c>
      <c r="D23" s="83"/>
      <c r="E23" s="83"/>
      <c r="F23" s="84"/>
      <c r="G23" s="205">
        <f t="shared" si="3"/>
        <v>0</v>
      </c>
      <c r="H23" s="592"/>
      <c r="I23" s="92"/>
    </row>
    <row r="24" spans="1:9" ht="15.75" customHeight="1">
      <c r="A24" s="1288"/>
      <c r="B24" s="1220"/>
      <c r="C24" s="403" t="s">
        <v>78</v>
      </c>
      <c r="D24" s="52">
        <v>98630000</v>
      </c>
      <c r="E24" s="52">
        <v>61878610</v>
      </c>
      <c r="F24" s="79">
        <v>98630000</v>
      </c>
      <c r="G24" s="206">
        <f t="shared" si="3"/>
        <v>0</v>
      </c>
      <c r="H24" s="888">
        <f t="shared" ref="H24:H27" si="4">G24/D24*100%</f>
        <v>0</v>
      </c>
      <c r="I24" s="93"/>
    </row>
    <row r="25" spans="1:9" ht="15.75" customHeight="1">
      <c r="A25" s="1288"/>
      <c r="B25" s="1220"/>
      <c r="C25" s="403" t="s">
        <v>36</v>
      </c>
      <c r="D25" s="52"/>
      <c r="E25" s="52"/>
      <c r="F25" s="79"/>
      <c r="G25" s="206">
        <f t="shared" si="3"/>
        <v>0</v>
      </c>
      <c r="H25" s="888"/>
      <c r="I25" s="93"/>
    </row>
    <row r="26" spans="1:9" ht="15.75" customHeight="1">
      <c r="A26" s="1288"/>
      <c r="B26" s="1198"/>
      <c r="C26" s="403" t="s">
        <v>79</v>
      </c>
      <c r="D26" s="52"/>
      <c r="E26" s="52"/>
      <c r="F26" s="79"/>
      <c r="G26" s="206">
        <f t="shared" si="3"/>
        <v>0</v>
      </c>
      <c r="H26" s="888"/>
      <c r="I26" s="93"/>
    </row>
    <row r="27" spans="1:9" ht="17.25" thickBot="1">
      <c r="A27" s="1289"/>
      <c r="B27" s="1282" t="s">
        <v>15</v>
      </c>
      <c r="C27" s="1318"/>
      <c r="D27" s="712">
        <f>SUM(D23:D26)</f>
        <v>98630000</v>
      </c>
      <c r="E27" s="712">
        <f t="shared" ref="E27:F27" si="5">SUM(E23:E26)</f>
        <v>61878610</v>
      </c>
      <c r="F27" s="712">
        <f t="shared" si="5"/>
        <v>98630000</v>
      </c>
      <c r="G27" s="847">
        <f t="shared" si="3"/>
        <v>0</v>
      </c>
      <c r="H27" s="889">
        <f t="shared" si="4"/>
        <v>0</v>
      </c>
      <c r="I27" s="94"/>
    </row>
    <row r="28" spans="1:9" ht="18" customHeight="1">
      <c r="A28" s="1236" t="s">
        <v>203</v>
      </c>
      <c r="B28" s="1198" t="s">
        <v>203</v>
      </c>
      <c r="C28" s="196" t="s">
        <v>7</v>
      </c>
      <c r="D28" s="82"/>
      <c r="E28" s="82"/>
      <c r="F28" s="82"/>
      <c r="G28" s="44">
        <f t="shared" si="3"/>
        <v>0</v>
      </c>
      <c r="H28" s="162"/>
      <c r="I28" s="95"/>
    </row>
    <row r="29" spans="1:9" ht="18" customHeight="1">
      <c r="A29" s="1237"/>
      <c r="B29" s="1199"/>
      <c r="C29" s="196" t="s">
        <v>8</v>
      </c>
      <c r="D29" s="78"/>
      <c r="E29" s="78"/>
      <c r="F29" s="44"/>
      <c r="G29" s="44">
        <f t="shared" si="3"/>
        <v>0</v>
      </c>
      <c r="H29" s="162"/>
      <c r="I29" s="45"/>
    </row>
    <row r="30" spans="1:9" ht="17.25" thickBot="1">
      <c r="A30" s="1238"/>
      <c r="B30" s="1293" t="s">
        <v>15</v>
      </c>
      <c r="C30" s="1293"/>
      <c r="D30" s="80">
        <f>SUM(D28:D29)</f>
        <v>0</v>
      </c>
      <c r="E30" s="80">
        <f t="shared" ref="E30:F30" si="6">SUM(E28:E29)</f>
        <v>0</v>
      </c>
      <c r="F30" s="364">
        <f t="shared" si="6"/>
        <v>0</v>
      </c>
      <c r="G30" s="364">
        <f t="shared" si="3"/>
        <v>0</v>
      </c>
      <c r="H30" s="304"/>
      <c r="I30" s="50"/>
    </row>
    <row r="31" spans="1:9" ht="21.75" customHeight="1">
      <c r="A31" s="1284" t="s">
        <v>205</v>
      </c>
      <c r="B31" s="1219" t="s">
        <v>205</v>
      </c>
      <c r="C31" s="192" t="s">
        <v>196</v>
      </c>
      <c r="D31" s="84"/>
      <c r="E31" s="84"/>
      <c r="F31" s="82"/>
      <c r="G31" s="82">
        <f t="shared" si="3"/>
        <v>0</v>
      </c>
      <c r="H31" s="288"/>
      <c r="I31" s="92"/>
    </row>
    <row r="32" spans="1:9" ht="21.75" customHeight="1">
      <c r="A32" s="1285"/>
      <c r="B32" s="1198"/>
      <c r="C32" s="403" t="s">
        <v>197</v>
      </c>
      <c r="D32" s="79"/>
      <c r="E32" s="79"/>
      <c r="F32" s="79"/>
      <c r="G32" s="79">
        <f t="shared" si="3"/>
        <v>0</v>
      </c>
      <c r="H32" s="284"/>
      <c r="I32" s="96"/>
    </row>
    <row r="33" spans="1:9" ht="17.25" thickBot="1">
      <c r="A33" s="1286"/>
      <c r="B33" s="404"/>
      <c r="C33" s="404" t="s">
        <v>15</v>
      </c>
      <c r="D33" s="86">
        <f>SUM(D31:D32)</f>
        <v>0</v>
      </c>
      <c r="E33" s="86">
        <f t="shared" ref="E33:F33" si="7">SUM(E31:E32)</f>
        <v>0</v>
      </c>
      <c r="F33" s="86">
        <f t="shared" si="7"/>
        <v>0</v>
      </c>
      <c r="G33" s="48">
        <f t="shared" si="3"/>
        <v>0</v>
      </c>
      <c r="H33" s="299"/>
      <c r="I33" s="94"/>
    </row>
    <row r="34" spans="1:9" ht="20.25" customHeight="1">
      <c r="A34" s="411"/>
      <c r="B34" s="1220" t="s">
        <v>4</v>
      </c>
      <c r="C34" s="402" t="s">
        <v>225</v>
      </c>
      <c r="D34" s="82"/>
      <c r="E34" s="82"/>
      <c r="F34" s="82"/>
      <c r="G34" s="593">
        <f t="shared" si="3"/>
        <v>0</v>
      </c>
      <c r="H34" s="870"/>
      <c r="I34" s="306"/>
    </row>
    <row r="35" spans="1:9" ht="20.25" customHeight="1">
      <c r="A35" s="1214" t="s">
        <v>4</v>
      </c>
      <c r="B35" s="1198"/>
      <c r="C35" s="191" t="s">
        <v>226</v>
      </c>
      <c r="D35" s="79"/>
      <c r="E35" s="79"/>
      <c r="F35" s="52"/>
      <c r="G35" s="82">
        <f t="shared" si="3"/>
        <v>0</v>
      </c>
      <c r="H35" s="288"/>
      <c r="I35" s="96"/>
    </row>
    <row r="36" spans="1:9" ht="17.25" thickBot="1">
      <c r="A36" s="1215"/>
      <c r="B36" s="1320" t="s">
        <v>15</v>
      </c>
      <c r="C36" s="1321"/>
      <c r="D36" s="307">
        <f>SUM(D34:D35)</f>
        <v>0</v>
      </c>
      <c r="E36" s="307">
        <f t="shared" ref="E36:F36" si="8">SUM(E34:E35)</f>
        <v>0</v>
      </c>
      <c r="F36" s="307">
        <f t="shared" si="8"/>
        <v>0</v>
      </c>
      <c r="G36" s="203">
        <f t="shared" si="3"/>
        <v>0</v>
      </c>
      <c r="H36" s="211"/>
      <c r="I36" s="50"/>
    </row>
    <row r="37" spans="1:9" ht="21.75" customHeight="1">
      <c r="A37" s="1213" t="s">
        <v>212</v>
      </c>
      <c r="B37" s="1219" t="s">
        <v>212</v>
      </c>
      <c r="C37" s="194" t="s">
        <v>10</v>
      </c>
      <c r="D37" s="81">
        <v>968</v>
      </c>
      <c r="E37" s="81">
        <v>968</v>
      </c>
      <c r="F37" s="51">
        <v>968</v>
      </c>
      <c r="G37" s="44">
        <f t="shared" si="3"/>
        <v>0</v>
      </c>
      <c r="H37" s="162">
        <f t="shared" ref="H37" si="9">G37/D37*100%</f>
        <v>0</v>
      </c>
      <c r="I37" s="87"/>
    </row>
    <row r="38" spans="1:9" ht="21.75" customHeight="1">
      <c r="A38" s="1214"/>
      <c r="B38" s="1198"/>
      <c r="C38" s="191" t="s">
        <v>216</v>
      </c>
      <c r="D38" s="88"/>
      <c r="E38" s="88"/>
      <c r="F38" s="165"/>
      <c r="G38" s="44">
        <f t="shared" si="3"/>
        <v>0</v>
      </c>
      <c r="H38" s="166"/>
      <c r="I38" s="305"/>
    </row>
    <row r="39" spans="1:9" ht="17.25" thickBot="1">
      <c r="A39" s="1214"/>
      <c r="B39" s="1311" t="s">
        <v>15</v>
      </c>
      <c r="C39" s="1312"/>
      <c r="D39" s="712">
        <f>SUM(D37:D38)</f>
        <v>968</v>
      </c>
      <c r="E39" s="712">
        <f t="shared" ref="E39:F39" si="10">SUM(E37:E38)</f>
        <v>968</v>
      </c>
      <c r="F39" s="712">
        <f t="shared" si="10"/>
        <v>968</v>
      </c>
      <c r="G39" s="713">
        <f t="shared" si="3"/>
        <v>0</v>
      </c>
      <c r="H39" s="872">
        <f>G39/D39*100%</f>
        <v>0</v>
      </c>
      <c r="I39" s="96"/>
    </row>
    <row r="40" spans="1:9" ht="15.75" customHeight="1">
      <c r="A40" s="1439" t="s">
        <v>214</v>
      </c>
      <c r="B40" s="1198" t="s">
        <v>214</v>
      </c>
      <c r="C40" s="835" t="s">
        <v>507</v>
      </c>
      <c r="D40" s="82"/>
      <c r="E40" s="82"/>
      <c r="F40" s="287"/>
      <c r="G40" s="44">
        <f t="shared" si="3"/>
        <v>0</v>
      </c>
      <c r="H40" s="288"/>
      <c r="I40" s="96"/>
    </row>
    <row r="41" spans="1:9" ht="15.75" customHeight="1">
      <c r="A41" s="1439"/>
      <c r="B41" s="1198"/>
      <c r="C41" s="835" t="s">
        <v>215</v>
      </c>
      <c r="D41" s="79">
        <v>9032</v>
      </c>
      <c r="E41" s="79">
        <v>597</v>
      </c>
      <c r="F41" s="52">
        <v>9032</v>
      </c>
      <c r="G41" s="44">
        <f t="shared" si="3"/>
        <v>0</v>
      </c>
      <c r="H41" s="284">
        <f t="shared" ref="H41:H44" si="11">G41/D41*100%</f>
        <v>0</v>
      </c>
      <c r="I41" s="96"/>
    </row>
    <row r="42" spans="1:9" ht="15.75" customHeight="1">
      <c r="A42" s="1439"/>
      <c r="B42" s="1199"/>
      <c r="C42" s="836" t="s">
        <v>217</v>
      </c>
      <c r="D42" s="79"/>
      <c r="E42" s="79"/>
      <c r="F42" s="52"/>
      <c r="G42" s="44">
        <f t="shared" si="3"/>
        <v>0</v>
      </c>
      <c r="H42" s="284" t="e">
        <f t="shared" si="11"/>
        <v>#DIV/0!</v>
      </c>
      <c r="I42" s="96"/>
    </row>
    <row r="43" spans="1:9" ht="15.75" customHeight="1">
      <c r="A43" s="1439"/>
      <c r="B43" s="1199"/>
      <c r="C43" s="836" t="s">
        <v>12</v>
      </c>
      <c r="D43" s="79"/>
      <c r="E43" s="79"/>
      <c r="F43" s="52"/>
      <c r="G43" s="44">
        <f t="shared" si="3"/>
        <v>0</v>
      </c>
      <c r="H43" s="284" t="e">
        <f t="shared" si="11"/>
        <v>#DIV/0!</v>
      </c>
      <c r="I43" s="96"/>
    </row>
    <row r="44" spans="1:9" ht="17.25" thickBot="1">
      <c r="A44" s="1440"/>
      <c r="B44" s="1293" t="s">
        <v>15</v>
      </c>
      <c r="C44" s="1293"/>
      <c r="D44" s="712">
        <f>SUM(D40:D43)</f>
        <v>9032</v>
      </c>
      <c r="E44" s="712">
        <f t="shared" ref="E44:F44" si="12">SUM(E40:E43)</f>
        <v>597</v>
      </c>
      <c r="F44" s="712">
        <f t="shared" si="12"/>
        <v>9032</v>
      </c>
      <c r="G44" s="713">
        <f t="shared" si="3"/>
        <v>0</v>
      </c>
      <c r="H44" s="872">
        <f t="shared" si="11"/>
        <v>0</v>
      </c>
      <c r="I44" s="94"/>
    </row>
    <row r="45" spans="1:9" ht="21" customHeight="1">
      <c r="A45" s="1236" t="s">
        <v>218</v>
      </c>
      <c r="B45" s="1198" t="s">
        <v>219</v>
      </c>
      <c r="C45" s="835" t="s">
        <v>220</v>
      </c>
      <c r="D45" s="82"/>
      <c r="E45" s="82"/>
      <c r="F45" s="287"/>
      <c r="G45" s="44">
        <f t="shared" si="3"/>
        <v>0</v>
      </c>
      <c r="H45" s="288"/>
      <c r="I45" s="306"/>
    </row>
    <row r="46" spans="1:9" ht="27.6" customHeight="1">
      <c r="A46" s="1237"/>
      <c r="B46" s="1199"/>
      <c r="C46" s="403" t="s">
        <v>221</v>
      </c>
      <c r="D46" s="79"/>
      <c r="E46" s="79"/>
      <c r="F46" s="52"/>
      <c r="G46" s="44">
        <f t="shared" si="3"/>
        <v>0</v>
      </c>
      <c r="H46" s="284"/>
      <c r="I46" s="96"/>
    </row>
    <row r="47" spans="1:9" ht="17.25" thickBot="1">
      <c r="A47" s="1441"/>
      <c r="B47" s="1313" t="s">
        <v>15</v>
      </c>
      <c r="C47" s="1313"/>
      <c r="D47" s="163">
        <f>SUM(D45:D46)</f>
        <v>0</v>
      </c>
      <c r="E47" s="163">
        <f t="shared" ref="E47:F47" si="13">SUM(E45:E46)</f>
        <v>0</v>
      </c>
      <c r="F47" s="163">
        <f t="shared" si="13"/>
        <v>0</v>
      </c>
      <c r="G47" s="165">
        <f t="shared" si="3"/>
        <v>0</v>
      </c>
      <c r="H47" s="284"/>
      <c r="I47" s="167"/>
    </row>
    <row r="48" spans="1:9" ht="17.25" thickBot="1">
      <c r="A48" s="1314" t="s">
        <v>50</v>
      </c>
      <c r="B48" s="1315"/>
      <c r="C48" s="1316"/>
      <c r="D48" s="375">
        <f>SUM(D22,D27,D30,D36,D39,D44,D47)</f>
        <v>98640000</v>
      </c>
      <c r="E48" s="375">
        <f t="shared" ref="E48:F48" si="14">SUM(E22,E27,E30,E36,E39,E44,E47)</f>
        <v>61880175</v>
      </c>
      <c r="F48" s="375">
        <f t="shared" si="14"/>
        <v>98640000</v>
      </c>
      <c r="G48" s="375">
        <f t="shared" si="3"/>
        <v>0</v>
      </c>
      <c r="H48" s="716">
        <f>G48/D48*100%</f>
        <v>0</v>
      </c>
      <c r="I48" s="91"/>
    </row>
    <row r="49" spans="1:9" ht="17.25" thickBot="1">
      <c r="A49" s="1449" t="s">
        <v>83</v>
      </c>
      <c r="B49" s="1297"/>
      <c r="C49" s="1297"/>
      <c r="D49" s="1297"/>
      <c r="E49" s="1297"/>
      <c r="F49" s="1297"/>
      <c r="G49" s="1297"/>
      <c r="H49" s="1297"/>
      <c r="I49" s="1450"/>
    </row>
    <row r="50" spans="1:9" ht="17.45" customHeight="1">
      <c r="A50" s="1225" t="s">
        <v>35</v>
      </c>
      <c r="B50" s="1226"/>
      <c r="C50" s="1226"/>
      <c r="D50" s="1183" t="s">
        <v>302</v>
      </c>
      <c r="E50" s="1183" t="s">
        <v>401</v>
      </c>
      <c r="F50" s="1183" t="s">
        <v>402</v>
      </c>
      <c r="G50" s="1183" t="s">
        <v>71</v>
      </c>
      <c r="H50" s="1185" t="s">
        <v>59</v>
      </c>
      <c r="I50" s="1187" t="s">
        <v>73</v>
      </c>
    </row>
    <row r="51" spans="1:9" ht="18" customHeight="1" thickBot="1">
      <c r="A51" s="97" t="s">
        <v>0</v>
      </c>
      <c r="B51" s="170" t="s">
        <v>1</v>
      </c>
      <c r="C51" s="170" t="s">
        <v>2</v>
      </c>
      <c r="D51" s="1184"/>
      <c r="E51" s="1184"/>
      <c r="F51" s="1184"/>
      <c r="G51" s="1184"/>
      <c r="H51" s="1186"/>
      <c r="I51" s="1188"/>
    </row>
    <row r="52" spans="1:9">
      <c r="A52" s="204" t="s">
        <v>228</v>
      </c>
      <c r="B52" s="1234" t="s">
        <v>229</v>
      </c>
      <c r="C52" s="729" t="s">
        <v>19</v>
      </c>
      <c r="D52" s="51">
        <v>58242000</v>
      </c>
      <c r="E52" s="51">
        <v>38828000</v>
      </c>
      <c r="F52" s="51">
        <v>58242000</v>
      </c>
      <c r="G52" s="200">
        <f>F52-D52</f>
        <v>0</v>
      </c>
      <c r="H52" s="596">
        <f>G52/D52*100%</f>
        <v>0</v>
      </c>
      <c r="I52" s="737"/>
    </row>
    <row r="53" spans="1:9">
      <c r="A53" s="77"/>
      <c r="B53" s="1199"/>
      <c r="C53" s="195" t="s">
        <v>38</v>
      </c>
      <c r="D53" s="43">
        <v>7835900</v>
      </c>
      <c r="E53" s="43">
        <v>4512000</v>
      </c>
      <c r="F53" s="43">
        <v>7835900</v>
      </c>
      <c r="G53" s="44">
        <f t="shared" ref="G53:G57" si="15">F53-D53</f>
        <v>0</v>
      </c>
      <c r="H53" s="162">
        <f t="shared" ref="H53:H55" si="16">G53/D53*100%</f>
        <v>0</v>
      </c>
      <c r="I53" s="45"/>
    </row>
    <row r="54" spans="1:9">
      <c r="A54" s="77"/>
      <c r="B54" s="1199"/>
      <c r="C54" s="195" t="s">
        <v>222</v>
      </c>
      <c r="D54" s="44"/>
      <c r="E54" s="44"/>
      <c r="F54" s="43"/>
      <c r="G54" s="44">
        <f t="shared" si="15"/>
        <v>0</v>
      </c>
      <c r="H54" s="162"/>
      <c r="I54" s="45"/>
    </row>
    <row r="55" spans="1:9" ht="19.5" customHeight="1">
      <c r="A55" s="77"/>
      <c r="B55" s="1199"/>
      <c r="C55" s="195" t="s">
        <v>111</v>
      </c>
      <c r="D55" s="43">
        <v>4853640</v>
      </c>
      <c r="E55" s="43">
        <v>3235760</v>
      </c>
      <c r="F55" s="43">
        <v>4853640</v>
      </c>
      <c r="G55" s="44">
        <f t="shared" si="15"/>
        <v>0</v>
      </c>
      <c r="H55" s="162">
        <f t="shared" si="16"/>
        <v>0</v>
      </c>
      <c r="I55" s="45"/>
    </row>
    <row r="56" spans="1:9" ht="19.5" customHeight="1">
      <c r="A56" s="77"/>
      <c r="B56" s="1199"/>
      <c r="C56" s="195" t="s">
        <v>39</v>
      </c>
      <c r="D56" s="43"/>
      <c r="E56" s="43"/>
      <c r="F56" s="43"/>
      <c r="G56" s="44">
        <f t="shared" si="15"/>
        <v>0</v>
      </c>
      <c r="H56" s="162"/>
      <c r="I56" s="45"/>
    </row>
    <row r="57" spans="1:9" ht="19.5" customHeight="1">
      <c r="A57" s="77"/>
      <c r="B57" s="1199"/>
      <c r="C57" s="195" t="s">
        <v>22</v>
      </c>
      <c r="D57" s="43"/>
      <c r="E57" s="43"/>
      <c r="F57" s="43"/>
      <c r="G57" s="44">
        <f t="shared" si="15"/>
        <v>0</v>
      </c>
      <c r="H57" s="162"/>
      <c r="I57" s="45"/>
    </row>
    <row r="58" spans="1:9" ht="17.25" thickBot="1">
      <c r="A58" s="77"/>
      <c r="B58" s="1235"/>
      <c r="C58" s="731" t="s">
        <v>385</v>
      </c>
      <c r="D58" s="732">
        <f>SUM(D52:D57)</f>
        <v>70931540</v>
      </c>
      <c r="E58" s="732">
        <f t="shared" ref="E58:F58" si="17">SUM(E52:E57)</f>
        <v>46575760</v>
      </c>
      <c r="F58" s="732">
        <f t="shared" si="17"/>
        <v>70931540</v>
      </c>
      <c r="G58" s="713">
        <f t="shared" ref="G58:G112" si="18">F58-D58</f>
        <v>0</v>
      </c>
      <c r="H58" s="733">
        <f t="shared" ref="H58:H112" si="19">G58/D58*100</f>
        <v>0</v>
      </c>
      <c r="I58" s="49"/>
    </row>
    <row r="59" spans="1:9" ht="15.75" customHeight="1">
      <c r="A59" s="77"/>
      <c r="B59" s="1234" t="s">
        <v>117</v>
      </c>
      <c r="C59" s="194" t="s">
        <v>23</v>
      </c>
      <c r="D59" s="734"/>
      <c r="E59" s="51"/>
      <c r="F59" s="51"/>
      <c r="G59" s="200">
        <f t="shared" si="18"/>
        <v>0</v>
      </c>
      <c r="H59" s="596"/>
      <c r="I59" s="737"/>
    </row>
    <row r="60" spans="1:9" ht="15.75" customHeight="1">
      <c r="A60" s="77"/>
      <c r="B60" s="1199"/>
      <c r="C60" s="285" t="s">
        <v>224</v>
      </c>
      <c r="D60" s="43"/>
      <c r="E60" s="43"/>
      <c r="F60" s="43"/>
      <c r="G60" s="44">
        <f t="shared" si="18"/>
        <v>0</v>
      </c>
      <c r="H60" s="162"/>
      <c r="I60" s="45"/>
    </row>
    <row r="61" spans="1:9">
      <c r="A61" s="77"/>
      <c r="B61" s="1199"/>
      <c r="C61" s="195" t="s">
        <v>24</v>
      </c>
      <c r="D61" s="43"/>
      <c r="E61" s="43"/>
      <c r="F61" s="43"/>
      <c r="G61" s="44">
        <f t="shared" si="18"/>
        <v>0</v>
      </c>
      <c r="H61" s="162"/>
      <c r="I61" s="45"/>
    </row>
    <row r="62" spans="1:9" ht="17.25" thickBot="1">
      <c r="A62" s="77"/>
      <c r="B62" s="1235"/>
      <c r="C62" s="731" t="s">
        <v>386</v>
      </c>
      <c r="D62" s="80">
        <f>SUM(D59:D61)</f>
        <v>0</v>
      </c>
      <c r="E62" s="80">
        <f t="shared" ref="E62:F62" si="20">SUM(E59:E61)</f>
        <v>0</v>
      </c>
      <c r="F62" s="80">
        <f t="shared" si="20"/>
        <v>0</v>
      </c>
      <c r="G62" s="48">
        <f t="shared" si="18"/>
        <v>0</v>
      </c>
      <c r="H62" s="299"/>
      <c r="I62" s="49"/>
    </row>
    <row r="63" spans="1:9">
      <c r="A63" s="77"/>
      <c r="B63" s="1198" t="s">
        <v>170</v>
      </c>
      <c r="C63" s="285" t="s">
        <v>25</v>
      </c>
      <c r="D63" s="44"/>
      <c r="E63" s="165"/>
      <c r="F63" s="43"/>
      <c r="G63" s="44">
        <f t="shared" si="18"/>
        <v>0</v>
      </c>
      <c r="H63" s="162"/>
      <c r="I63" s="45"/>
    </row>
    <row r="64" spans="1:9" ht="19.5" customHeight="1">
      <c r="A64" s="77"/>
      <c r="B64" s="1199"/>
      <c r="C64" s="195" t="s">
        <v>40</v>
      </c>
      <c r="D64" s="272">
        <v>124008</v>
      </c>
      <c r="E64" s="164">
        <v>103318</v>
      </c>
      <c r="F64" s="90">
        <v>124008</v>
      </c>
      <c r="G64" s="44">
        <f t="shared" si="18"/>
        <v>0</v>
      </c>
      <c r="H64" s="162">
        <f t="shared" ref="H64:H66" si="21">G64/D64*100%</f>
        <v>0</v>
      </c>
      <c r="I64" s="45"/>
    </row>
    <row r="65" spans="1:9" ht="19.5" customHeight="1">
      <c r="A65" s="77"/>
      <c r="B65" s="1199"/>
      <c r="C65" s="195" t="s">
        <v>27</v>
      </c>
      <c r="D65" s="272">
        <v>180000</v>
      </c>
      <c r="E65" s="52">
        <v>89870</v>
      </c>
      <c r="F65" s="90">
        <v>180000</v>
      </c>
      <c r="G65" s="44">
        <f t="shared" si="18"/>
        <v>0</v>
      </c>
      <c r="H65" s="162">
        <f t="shared" si="21"/>
        <v>0</v>
      </c>
      <c r="I65" s="45"/>
    </row>
    <row r="66" spans="1:9" ht="19.5" customHeight="1">
      <c r="A66" s="77"/>
      <c r="B66" s="1199"/>
      <c r="C66" s="195" t="s">
        <v>28</v>
      </c>
      <c r="D66" s="272">
        <v>6512680</v>
      </c>
      <c r="E66" s="52">
        <v>4654900</v>
      </c>
      <c r="F66" s="90">
        <v>6512680</v>
      </c>
      <c r="G66" s="44">
        <f t="shared" si="18"/>
        <v>0</v>
      </c>
      <c r="H66" s="162">
        <f t="shared" si="21"/>
        <v>0</v>
      </c>
      <c r="I66" s="45"/>
    </row>
    <row r="67" spans="1:9" ht="19.5" customHeight="1">
      <c r="A67" s="119"/>
      <c r="B67" s="1199"/>
      <c r="C67" s="195" t="s">
        <v>41</v>
      </c>
      <c r="D67" s="273"/>
      <c r="E67" s="164"/>
      <c r="F67" s="201"/>
      <c r="G67" s="165">
        <f t="shared" si="18"/>
        <v>0</v>
      </c>
      <c r="H67" s="166"/>
      <c r="I67" s="89"/>
    </row>
    <row r="68" spans="1:9" ht="19.5" customHeight="1">
      <c r="A68" s="119"/>
      <c r="B68" s="1199"/>
      <c r="C68" s="191" t="s">
        <v>113</v>
      </c>
      <c r="D68" s="52"/>
      <c r="E68" s="52"/>
      <c r="F68" s="52"/>
      <c r="G68" s="79">
        <f t="shared" si="18"/>
        <v>0</v>
      </c>
      <c r="H68" s="284"/>
      <c r="I68" s="96"/>
    </row>
    <row r="69" spans="1:9" ht="19.5" customHeight="1">
      <c r="A69" s="119"/>
      <c r="B69" s="1199"/>
      <c r="C69" s="191" t="s">
        <v>42</v>
      </c>
      <c r="D69" s="52"/>
      <c r="E69" s="52"/>
      <c r="F69" s="52"/>
      <c r="G69" s="79">
        <f t="shared" si="18"/>
        <v>0</v>
      </c>
      <c r="H69" s="284"/>
      <c r="I69" s="96"/>
    </row>
    <row r="70" spans="1:9">
      <c r="A70" s="119"/>
      <c r="B70" s="1199"/>
      <c r="C70" s="308" t="s">
        <v>387</v>
      </c>
      <c r="D70" s="854">
        <f>SUM(D63:D69)</f>
        <v>6816688</v>
      </c>
      <c r="E70" s="854">
        <f t="shared" ref="E70:F70" si="22">SUM(E63:E69)</f>
        <v>4848088</v>
      </c>
      <c r="F70" s="854">
        <f t="shared" si="22"/>
        <v>6816688</v>
      </c>
      <c r="G70" s="850">
        <f t="shared" si="18"/>
        <v>0</v>
      </c>
      <c r="H70" s="873">
        <f t="shared" si="19"/>
        <v>0</v>
      </c>
      <c r="I70" s="45"/>
    </row>
    <row r="71" spans="1:9" ht="17.25" thickBot="1">
      <c r="A71" s="171" t="s">
        <v>159</v>
      </c>
      <c r="B71" s="1458" t="s">
        <v>15</v>
      </c>
      <c r="C71" s="1459"/>
      <c r="D71" s="776">
        <f>SUM(D58,D62,D70)</f>
        <v>77748228</v>
      </c>
      <c r="E71" s="825">
        <f t="shared" ref="E71:F71" si="23">SUM(E58,E62,E70)</f>
        <v>51423848</v>
      </c>
      <c r="F71" s="776">
        <f t="shared" si="23"/>
        <v>77748228</v>
      </c>
      <c r="G71" s="713">
        <f t="shared" si="18"/>
        <v>0</v>
      </c>
      <c r="H71" s="875">
        <f t="shared" si="19"/>
        <v>0</v>
      </c>
      <c r="I71" s="49"/>
    </row>
    <row r="72" spans="1:9" ht="16.5" customHeight="1">
      <c r="A72" s="1236" t="s">
        <v>232</v>
      </c>
      <c r="B72" s="1198" t="s">
        <v>52</v>
      </c>
      <c r="C72" s="196" t="s">
        <v>13</v>
      </c>
      <c r="D72" s="274"/>
      <c r="E72" s="290"/>
      <c r="F72" s="199"/>
      <c r="G72" s="777">
        <f t="shared" si="18"/>
        <v>0</v>
      </c>
      <c r="H72" s="876"/>
      <c r="I72" s="45"/>
    </row>
    <row r="73" spans="1:9" ht="16.5" customHeight="1">
      <c r="A73" s="1236"/>
      <c r="B73" s="1198"/>
      <c r="C73" s="659" t="s">
        <v>468</v>
      </c>
      <c r="D73" s="740"/>
      <c r="E73" s="290"/>
      <c r="F73" s="741"/>
      <c r="G73" s="44">
        <f t="shared" si="18"/>
        <v>0</v>
      </c>
      <c r="H73" s="212"/>
      <c r="I73" s="45"/>
    </row>
    <row r="74" spans="1:9" ht="16.5" customHeight="1">
      <c r="A74" s="1237"/>
      <c r="B74" s="1199"/>
      <c r="C74" s="191" t="s">
        <v>43</v>
      </c>
      <c r="D74" s="275"/>
      <c r="E74" s="52"/>
      <c r="F74" s="90"/>
      <c r="G74" s="44">
        <f t="shared" si="18"/>
        <v>0</v>
      </c>
      <c r="H74" s="212"/>
      <c r="I74" s="45"/>
    </row>
    <row r="75" spans="1:9" ht="17.25" thickBot="1">
      <c r="A75" s="1238"/>
      <c r="B75" s="1446" t="s">
        <v>15</v>
      </c>
      <c r="C75" s="1447"/>
      <c r="D75" s="276">
        <f>SUM(D72:D74)</f>
        <v>0</v>
      </c>
      <c r="E75" s="276">
        <f t="shared" ref="E75:F75" si="24">SUM(E72:E74)</f>
        <v>0</v>
      </c>
      <c r="F75" s="276">
        <f t="shared" si="24"/>
        <v>0</v>
      </c>
      <c r="G75" s="48">
        <f t="shared" si="18"/>
        <v>0</v>
      </c>
      <c r="H75" s="289"/>
      <c r="I75" s="50"/>
    </row>
    <row r="76" spans="1:9">
      <c r="A76" s="1213" t="s">
        <v>349</v>
      </c>
      <c r="B76" s="1216" t="s">
        <v>170</v>
      </c>
      <c r="C76" s="779" t="s">
        <v>171</v>
      </c>
      <c r="D76" s="83"/>
      <c r="E76" s="83"/>
      <c r="F76" s="83"/>
      <c r="G76" s="84">
        <f t="shared" si="18"/>
        <v>0</v>
      </c>
      <c r="H76" s="598"/>
      <c r="I76" s="92"/>
    </row>
    <row r="77" spans="1:9">
      <c r="A77" s="1214"/>
      <c r="B77" s="1217"/>
      <c r="C77" s="840" t="s">
        <v>172</v>
      </c>
      <c r="D77" s="287"/>
      <c r="E77" s="287"/>
      <c r="F77" s="287"/>
      <c r="G77" s="79">
        <f t="shared" si="18"/>
        <v>0</v>
      </c>
      <c r="H77" s="284"/>
      <c r="I77" s="306"/>
    </row>
    <row r="78" spans="1:9">
      <c r="A78" s="1214"/>
      <c r="B78" s="1217"/>
      <c r="C78" s="840" t="s">
        <v>237</v>
      </c>
      <c r="D78" s="287"/>
      <c r="E78" s="287"/>
      <c r="F78" s="287"/>
      <c r="G78" s="79">
        <f t="shared" si="18"/>
        <v>0</v>
      </c>
      <c r="H78" s="284"/>
      <c r="I78" s="306"/>
    </row>
    <row r="79" spans="1:9">
      <c r="A79" s="1214"/>
      <c r="B79" s="1217"/>
      <c r="C79" s="296" t="s">
        <v>173</v>
      </c>
      <c r="D79" s="52"/>
      <c r="E79" s="52"/>
      <c r="F79" s="52"/>
      <c r="G79" s="79">
        <f t="shared" si="18"/>
        <v>0</v>
      </c>
      <c r="H79" s="284"/>
      <c r="I79" s="96"/>
    </row>
    <row r="80" spans="1:9">
      <c r="A80" s="1214"/>
      <c r="B80" s="1217"/>
      <c r="C80" s="296" t="s">
        <v>238</v>
      </c>
      <c r="D80" s="52"/>
      <c r="E80" s="52"/>
      <c r="F80" s="52"/>
      <c r="G80" s="79">
        <f t="shared" si="18"/>
        <v>0</v>
      </c>
      <c r="H80" s="284"/>
      <c r="I80" s="96"/>
    </row>
    <row r="81" spans="1:9">
      <c r="A81" s="1214"/>
      <c r="B81" s="1448"/>
      <c r="C81" s="294" t="s">
        <v>388</v>
      </c>
      <c r="D81" s="79">
        <f>SUM(D76:D80)</f>
        <v>0</v>
      </c>
      <c r="E81" s="79">
        <f t="shared" ref="E81:F81" si="25">SUM(E76:E80)</f>
        <v>0</v>
      </c>
      <c r="F81" s="79">
        <f t="shared" si="25"/>
        <v>0</v>
      </c>
      <c r="G81" s="79">
        <f t="shared" si="18"/>
        <v>0</v>
      </c>
      <c r="H81" s="284"/>
      <c r="I81" s="96"/>
    </row>
    <row r="82" spans="1:9" ht="12" customHeight="1">
      <c r="A82" s="1214"/>
      <c r="B82" s="1479" t="s">
        <v>253</v>
      </c>
      <c r="C82" s="842" t="s">
        <v>206</v>
      </c>
      <c r="D82" s="52"/>
      <c r="E82" s="52"/>
      <c r="F82" s="52"/>
      <c r="G82" s="79">
        <f t="shared" si="18"/>
        <v>0</v>
      </c>
      <c r="H82" s="284"/>
      <c r="I82" s="96"/>
    </row>
    <row r="83" spans="1:9" ht="12" customHeight="1">
      <c r="A83" s="1214"/>
      <c r="B83" s="1220"/>
      <c r="C83" s="842" t="s">
        <v>234</v>
      </c>
      <c r="D83" s="52"/>
      <c r="E83" s="52"/>
      <c r="F83" s="52"/>
      <c r="G83" s="79">
        <f t="shared" si="18"/>
        <v>0</v>
      </c>
      <c r="H83" s="284"/>
      <c r="I83" s="96"/>
    </row>
    <row r="84" spans="1:9" ht="12" customHeight="1">
      <c r="A84" s="1214"/>
      <c r="B84" s="1220"/>
      <c r="C84" s="842" t="s">
        <v>235</v>
      </c>
      <c r="D84" s="52"/>
      <c r="E84" s="52"/>
      <c r="F84" s="52"/>
      <c r="G84" s="79">
        <f t="shared" si="18"/>
        <v>0</v>
      </c>
      <c r="H84" s="284"/>
      <c r="I84" s="96"/>
    </row>
    <row r="85" spans="1:9" ht="12" customHeight="1">
      <c r="A85" s="1214"/>
      <c r="B85" s="1220"/>
      <c r="C85" s="842" t="s">
        <v>180</v>
      </c>
      <c r="D85" s="52"/>
      <c r="E85" s="52"/>
      <c r="F85" s="52"/>
      <c r="G85" s="79">
        <f t="shared" si="18"/>
        <v>0</v>
      </c>
      <c r="H85" s="284"/>
      <c r="I85" s="96"/>
    </row>
    <row r="86" spans="1:9" ht="12" customHeight="1">
      <c r="A86" s="1214"/>
      <c r="B86" s="1220"/>
      <c r="C86" s="842" t="s">
        <v>177</v>
      </c>
      <c r="D86" s="52"/>
      <c r="E86" s="52"/>
      <c r="F86" s="52"/>
      <c r="G86" s="79">
        <f t="shared" si="18"/>
        <v>0</v>
      </c>
      <c r="H86" s="284"/>
      <c r="I86" s="96"/>
    </row>
    <row r="87" spans="1:9" ht="12" customHeight="1">
      <c r="A87" s="1214"/>
      <c r="B87" s="1220"/>
      <c r="C87" s="842" t="s">
        <v>181</v>
      </c>
      <c r="D87" s="52"/>
      <c r="E87" s="52"/>
      <c r="F87" s="52"/>
      <c r="G87" s="79">
        <f t="shared" si="18"/>
        <v>0</v>
      </c>
      <c r="H87" s="284"/>
      <c r="I87" s="96"/>
    </row>
    <row r="88" spans="1:9" ht="18.75" customHeight="1">
      <c r="A88" s="1214"/>
      <c r="B88" s="1220"/>
      <c r="C88" s="293" t="s">
        <v>178</v>
      </c>
      <c r="D88" s="52">
        <v>20882740</v>
      </c>
      <c r="E88" s="52">
        <v>8767730</v>
      </c>
      <c r="F88" s="52">
        <v>20882740</v>
      </c>
      <c r="G88" s="79">
        <f t="shared" si="18"/>
        <v>0</v>
      </c>
      <c r="H88" s="284">
        <f t="shared" ref="H88" si="26">G88/D88*100%</f>
        <v>0</v>
      </c>
      <c r="I88" s="96"/>
    </row>
    <row r="89" spans="1:9" ht="12" customHeight="1">
      <c r="A89" s="1214"/>
      <c r="B89" s="1220"/>
      <c r="C89" s="842" t="s">
        <v>179</v>
      </c>
      <c r="D89" s="52"/>
      <c r="E89" s="52"/>
      <c r="F89" s="52"/>
      <c r="G89" s="79">
        <f t="shared" si="18"/>
        <v>0</v>
      </c>
      <c r="H89" s="284"/>
      <c r="I89" s="96"/>
    </row>
    <row r="90" spans="1:9" ht="12" customHeight="1">
      <c r="A90" s="1214"/>
      <c r="B90" s="1220"/>
      <c r="C90" s="842" t="s">
        <v>176</v>
      </c>
      <c r="D90" s="52"/>
      <c r="E90" s="52"/>
      <c r="F90" s="52"/>
      <c r="G90" s="79">
        <f t="shared" si="18"/>
        <v>0</v>
      </c>
      <c r="H90" s="284"/>
      <c r="I90" s="96"/>
    </row>
    <row r="91" spans="1:9" ht="12" customHeight="1">
      <c r="A91" s="1214"/>
      <c r="B91" s="1220"/>
      <c r="C91" s="842" t="s">
        <v>175</v>
      </c>
      <c r="D91" s="52"/>
      <c r="E91" s="52"/>
      <c r="F91" s="52"/>
      <c r="G91" s="79">
        <f t="shared" si="18"/>
        <v>0</v>
      </c>
      <c r="H91" s="284"/>
      <c r="I91" s="96"/>
    </row>
    <row r="92" spans="1:9" ht="12" customHeight="1">
      <c r="A92" s="1214"/>
      <c r="B92" s="1220"/>
      <c r="C92" s="842" t="s">
        <v>236</v>
      </c>
      <c r="D92" s="52"/>
      <c r="E92" s="52"/>
      <c r="F92" s="52"/>
      <c r="G92" s="79">
        <f t="shared" si="18"/>
        <v>0</v>
      </c>
      <c r="H92" s="284"/>
      <c r="I92" s="96"/>
    </row>
    <row r="93" spans="1:9" ht="12" customHeight="1">
      <c r="A93" s="1214"/>
      <c r="B93" s="1220"/>
      <c r="C93" s="842" t="s">
        <v>304</v>
      </c>
      <c r="D93" s="52"/>
      <c r="E93" s="52"/>
      <c r="F93" s="52"/>
      <c r="G93" s="79">
        <f t="shared" si="18"/>
        <v>0</v>
      </c>
      <c r="H93" s="284"/>
      <c r="I93" s="96"/>
    </row>
    <row r="94" spans="1:9" ht="12" customHeight="1">
      <c r="A94" s="1214"/>
      <c r="B94" s="1220"/>
      <c r="C94" s="842" t="s">
        <v>305</v>
      </c>
      <c r="D94" s="52"/>
      <c r="E94" s="52"/>
      <c r="F94" s="52"/>
      <c r="G94" s="79">
        <f t="shared" si="18"/>
        <v>0</v>
      </c>
      <c r="H94" s="284"/>
      <c r="I94" s="96"/>
    </row>
    <row r="95" spans="1:9" ht="12" customHeight="1">
      <c r="A95" s="1214"/>
      <c r="B95" s="1220"/>
      <c r="C95" s="842" t="s">
        <v>306</v>
      </c>
      <c r="D95" s="52"/>
      <c r="E95" s="52"/>
      <c r="F95" s="52"/>
      <c r="G95" s="79">
        <f t="shared" si="18"/>
        <v>0</v>
      </c>
      <c r="H95" s="284"/>
      <c r="I95" s="96"/>
    </row>
    <row r="96" spans="1:9" ht="12" customHeight="1">
      <c r="A96" s="1214"/>
      <c r="B96" s="1220"/>
      <c r="C96" s="842" t="s">
        <v>307</v>
      </c>
      <c r="D96" s="52"/>
      <c r="E96" s="52"/>
      <c r="F96" s="52"/>
      <c r="G96" s="79">
        <f t="shared" si="18"/>
        <v>0</v>
      </c>
      <c r="H96" s="284"/>
      <c r="I96" s="96"/>
    </row>
    <row r="97" spans="1:9" ht="12" customHeight="1">
      <c r="A97" s="1214"/>
      <c r="B97" s="1220"/>
      <c r="C97" s="842" t="s">
        <v>308</v>
      </c>
      <c r="D97" s="52"/>
      <c r="E97" s="52"/>
      <c r="F97" s="52"/>
      <c r="G97" s="79">
        <f t="shared" si="18"/>
        <v>0</v>
      </c>
      <c r="H97" s="284"/>
      <c r="I97" s="96"/>
    </row>
    <row r="98" spans="1:9" ht="12" customHeight="1">
      <c r="A98" s="1214"/>
      <c r="B98" s="1220"/>
      <c r="C98" s="842" t="s">
        <v>309</v>
      </c>
      <c r="D98" s="52"/>
      <c r="E98" s="52"/>
      <c r="F98" s="52"/>
      <c r="G98" s="79">
        <f t="shared" si="18"/>
        <v>0</v>
      </c>
      <c r="H98" s="284"/>
      <c r="I98" s="96"/>
    </row>
    <row r="99" spans="1:9" ht="12" customHeight="1">
      <c r="A99" s="1214"/>
      <c r="B99" s="1220"/>
      <c r="C99" s="842" t="s">
        <v>310</v>
      </c>
      <c r="D99" s="52"/>
      <c r="E99" s="52"/>
      <c r="F99" s="52"/>
      <c r="G99" s="79">
        <f t="shared" si="18"/>
        <v>0</v>
      </c>
      <c r="H99" s="284"/>
      <c r="I99" s="96"/>
    </row>
    <row r="100" spans="1:9" ht="12" customHeight="1">
      <c r="A100" s="1214"/>
      <c r="B100" s="1220"/>
      <c r="C100" s="842" t="s">
        <v>297</v>
      </c>
      <c r="D100" s="52"/>
      <c r="E100" s="52"/>
      <c r="F100" s="52"/>
      <c r="G100" s="79">
        <f t="shared" si="18"/>
        <v>0</v>
      </c>
      <c r="H100" s="284"/>
      <c r="I100" s="96"/>
    </row>
    <row r="101" spans="1:9" ht="12" customHeight="1">
      <c r="A101" s="1214"/>
      <c r="B101" s="1220"/>
      <c r="C101" s="842" t="s">
        <v>298</v>
      </c>
      <c r="D101" s="52"/>
      <c r="E101" s="52"/>
      <c r="F101" s="52"/>
      <c r="G101" s="79">
        <f t="shared" si="18"/>
        <v>0</v>
      </c>
      <c r="H101" s="284"/>
      <c r="I101" s="96"/>
    </row>
    <row r="102" spans="1:9" ht="12" customHeight="1">
      <c r="A102" s="1214"/>
      <c r="B102" s="1220"/>
      <c r="C102" s="842" t="s">
        <v>299</v>
      </c>
      <c r="D102" s="52"/>
      <c r="E102" s="52"/>
      <c r="F102" s="52"/>
      <c r="G102" s="79">
        <f t="shared" si="18"/>
        <v>0</v>
      </c>
      <c r="H102" s="284"/>
      <c r="I102" s="96"/>
    </row>
    <row r="103" spans="1:9" ht="12" customHeight="1">
      <c r="A103" s="1214"/>
      <c r="B103" s="1220"/>
      <c r="C103" s="842" t="s">
        <v>300</v>
      </c>
      <c r="D103" s="52"/>
      <c r="E103" s="52"/>
      <c r="F103" s="52"/>
      <c r="G103" s="79">
        <f t="shared" si="18"/>
        <v>0</v>
      </c>
      <c r="H103" s="284"/>
      <c r="I103" s="96"/>
    </row>
    <row r="104" spans="1:9" ht="17.25" thickBot="1">
      <c r="A104" s="1214"/>
      <c r="B104" s="1221"/>
      <c r="C104" s="657" t="s">
        <v>389</v>
      </c>
      <c r="D104" s="712">
        <f>SUM(D82:D103)</f>
        <v>20882740</v>
      </c>
      <c r="E104" s="712">
        <f>SUM(E82:E103)</f>
        <v>8767730</v>
      </c>
      <c r="F104" s="712">
        <f>SUM(F82:F103)</f>
        <v>20882740</v>
      </c>
      <c r="G104" s="712">
        <f t="shared" si="18"/>
        <v>0</v>
      </c>
      <c r="H104" s="872">
        <f t="shared" si="19"/>
        <v>0</v>
      </c>
      <c r="I104" s="94"/>
    </row>
    <row r="105" spans="1:9" ht="17.25" thickBot="1">
      <c r="A105" s="1215"/>
      <c r="B105" s="1480" t="s">
        <v>15</v>
      </c>
      <c r="C105" s="1480"/>
      <c r="D105" s="848">
        <f>SUM(D81,D104)</f>
        <v>20882740</v>
      </c>
      <c r="E105" s="848">
        <f>SUM(E81,E104)</f>
        <v>8767730</v>
      </c>
      <c r="F105" s="848">
        <f>SUM(F81,F104)</f>
        <v>20882740</v>
      </c>
      <c r="G105" s="713">
        <f t="shared" si="18"/>
        <v>0</v>
      </c>
      <c r="H105" s="877">
        <f t="shared" si="19"/>
        <v>0</v>
      </c>
      <c r="I105" s="767"/>
    </row>
    <row r="106" spans="1:9">
      <c r="A106" s="1214" t="s">
        <v>348</v>
      </c>
      <c r="B106" s="262" t="s">
        <v>5</v>
      </c>
      <c r="C106" s="285" t="s">
        <v>9</v>
      </c>
      <c r="D106" s="282"/>
      <c r="E106" s="82"/>
      <c r="F106" s="90"/>
      <c r="G106" s="44">
        <f t="shared" si="18"/>
        <v>0</v>
      </c>
      <c r="H106" s="212"/>
      <c r="I106" s="45"/>
    </row>
    <row r="107" spans="1:9" ht="17.25" thickBot="1">
      <c r="A107" s="1215"/>
      <c r="B107" s="1311" t="s">
        <v>15</v>
      </c>
      <c r="C107" s="1312"/>
      <c r="D107" s="276">
        <f>D106</f>
        <v>0</v>
      </c>
      <c r="E107" s="276">
        <f t="shared" ref="E107:F107" si="27">E106</f>
        <v>0</v>
      </c>
      <c r="F107" s="276">
        <f t="shared" si="27"/>
        <v>0</v>
      </c>
      <c r="G107" s="203">
        <f t="shared" si="18"/>
        <v>0</v>
      </c>
      <c r="H107" s="211"/>
      <c r="I107" s="50"/>
    </row>
    <row r="108" spans="1:9">
      <c r="A108" s="1196" t="s">
        <v>345</v>
      </c>
      <c r="B108" s="1198" t="s">
        <v>258</v>
      </c>
      <c r="C108" s="196" t="s">
        <v>82</v>
      </c>
      <c r="D108" s="277"/>
      <c r="E108" s="82"/>
      <c r="F108" s="280"/>
      <c r="G108" s="202">
        <f t="shared" si="18"/>
        <v>0</v>
      </c>
      <c r="H108" s="162"/>
      <c r="I108" s="47"/>
    </row>
    <row r="109" spans="1:9">
      <c r="A109" s="1196"/>
      <c r="B109" s="1199"/>
      <c r="C109" s="191" t="s">
        <v>44</v>
      </c>
      <c r="D109" s="278">
        <v>9032</v>
      </c>
      <c r="E109" s="52"/>
      <c r="F109" s="90">
        <v>9032</v>
      </c>
      <c r="G109" s="44">
        <f t="shared" si="18"/>
        <v>0</v>
      </c>
      <c r="H109" s="162">
        <f t="shared" ref="H109" si="28">G109/D109*100%</f>
        <v>0</v>
      </c>
      <c r="I109" s="45"/>
    </row>
    <row r="110" spans="1:9" ht="17.25" thickBot="1">
      <c r="A110" s="1443"/>
      <c r="B110" s="1444" t="s">
        <v>15</v>
      </c>
      <c r="C110" s="1445"/>
      <c r="D110" s="374">
        <f>SUM(D108:D109)</f>
        <v>9032</v>
      </c>
      <c r="E110" s="374">
        <f t="shared" ref="E110:F110" si="29">SUM(E108:E109)</f>
        <v>0</v>
      </c>
      <c r="F110" s="374">
        <f t="shared" si="29"/>
        <v>9032</v>
      </c>
      <c r="G110" s="203">
        <f t="shared" si="18"/>
        <v>0</v>
      </c>
      <c r="H110" s="166">
        <f t="shared" si="19"/>
        <v>0</v>
      </c>
      <c r="I110" s="50"/>
    </row>
    <row r="111" spans="1:9" ht="17.25" thickBot="1">
      <c r="A111" s="197" t="s">
        <v>53</v>
      </c>
      <c r="B111" s="198" t="s">
        <v>53</v>
      </c>
      <c r="C111" s="286" t="s">
        <v>88</v>
      </c>
      <c r="D111" s="279"/>
      <c r="E111" s="287">
        <v>1688597</v>
      </c>
      <c r="F111" s="281"/>
      <c r="G111" s="165">
        <f t="shared" si="18"/>
        <v>0</v>
      </c>
      <c r="H111" s="213"/>
      <c r="I111" s="172"/>
    </row>
    <row r="112" spans="1:9" ht="17.25" thickBot="1">
      <c r="A112" s="1314" t="s">
        <v>50</v>
      </c>
      <c r="B112" s="1315"/>
      <c r="C112" s="1316"/>
      <c r="D112" s="375">
        <f>SUM(D71,D75,D105,D107,D110,D111)</f>
        <v>98640000</v>
      </c>
      <c r="E112" s="375">
        <f>SUM(E71,E75,E105,E107,E110,E111)</f>
        <v>61880175</v>
      </c>
      <c r="F112" s="375">
        <f>SUM(F71,F75,F105,F107,F110,F111)</f>
        <v>98640000</v>
      </c>
      <c r="G112" s="375">
        <f t="shared" si="18"/>
        <v>0</v>
      </c>
      <c r="H112" s="716">
        <f t="shared" si="19"/>
        <v>0</v>
      </c>
      <c r="I112" s="91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80"/>
  </sheetPr>
  <dimension ref="A2:I112"/>
  <sheetViews>
    <sheetView topLeftCell="A19" workbookViewId="0">
      <selection activeCell="I45" sqref="I45"/>
    </sheetView>
  </sheetViews>
  <sheetFormatPr defaultRowHeight="16.5"/>
  <cols>
    <col min="1" max="1" width="16.375" customWidth="1"/>
    <col min="2" max="2" width="12.125" customWidth="1"/>
    <col min="3" max="3" width="21.25" customWidth="1"/>
    <col min="4" max="4" width="18.875" customWidth="1"/>
    <col min="5" max="5" width="20" customWidth="1"/>
    <col min="6" max="6" width="21.875" customWidth="1"/>
    <col min="7" max="7" width="18.75" customWidth="1"/>
    <col min="9" max="9" width="46.75" customWidth="1"/>
  </cols>
  <sheetData>
    <row r="2" spans="1:9" ht="29.25" customHeight="1">
      <c r="A2" s="1452" t="s">
        <v>292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508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399</v>
      </c>
      <c r="F6" s="1183" t="s">
        <v>301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25.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>
        <f>F8-D8</f>
        <v>0</v>
      </c>
      <c r="H8" s="303"/>
      <c r="I8" s="366"/>
    </row>
    <row r="9" spans="1:9" ht="25.5" customHeight="1">
      <c r="A9" s="1285"/>
      <c r="B9" s="1220"/>
      <c r="C9" s="403" t="s">
        <v>191</v>
      </c>
      <c r="D9" s="297"/>
      <c r="E9" s="297"/>
      <c r="F9" s="297"/>
      <c r="G9" s="309">
        <f t="shared" ref="G9:G20" si="0">F9-D9</f>
        <v>0</v>
      </c>
      <c r="H9" s="300"/>
      <c r="I9" s="367"/>
    </row>
    <row r="10" spans="1:9" ht="25.5" customHeight="1">
      <c r="A10" s="1285"/>
      <c r="B10" s="1220"/>
      <c r="C10" s="403" t="s">
        <v>192</v>
      </c>
      <c r="D10" s="297"/>
      <c r="E10" s="297"/>
      <c r="F10" s="297"/>
      <c r="G10" s="309">
        <f t="shared" si="0"/>
        <v>0</v>
      </c>
      <c r="H10" s="300"/>
      <c r="I10" s="367"/>
    </row>
    <row r="11" spans="1:9" ht="25.5" customHeight="1">
      <c r="A11" s="1285"/>
      <c r="B11" s="1220"/>
      <c r="C11" s="403" t="s">
        <v>193</v>
      </c>
      <c r="D11" s="297"/>
      <c r="E11" s="297"/>
      <c r="F11" s="297"/>
      <c r="G11" s="309">
        <f t="shared" si="0"/>
        <v>0</v>
      </c>
      <c r="H11" s="300"/>
      <c r="I11" s="367"/>
    </row>
    <row r="12" spans="1:9" ht="25.5" customHeight="1">
      <c r="A12" s="1285"/>
      <c r="B12" s="1198"/>
      <c r="C12" s="403" t="s">
        <v>194</v>
      </c>
      <c r="D12" s="297"/>
      <c r="E12" s="297"/>
      <c r="F12" s="297"/>
      <c r="G12" s="309">
        <f t="shared" si="0"/>
        <v>0</v>
      </c>
      <c r="H12" s="300"/>
      <c r="I12" s="367"/>
    </row>
    <row r="13" spans="1:9" ht="18" thickBot="1">
      <c r="A13" s="1286"/>
      <c r="B13" s="1293" t="s">
        <v>15</v>
      </c>
      <c r="C13" s="1293"/>
      <c r="D13" s="298">
        <f>SUM(D8:D12)</f>
        <v>0</v>
      </c>
      <c r="E13" s="298">
        <f t="shared" ref="E13:F13" si="1">SUM(E8:E12)</f>
        <v>0</v>
      </c>
      <c r="F13" s="298">
        <f t="shared" si="1"/>
        <v>0</v>
      </c>
      <c r="G13" s="310">
        <f t="shared" si="0"/>
        <v>0</v>
      </c>
      <c r="H13" s="301"/>
      <c r="I13" s="368"/>
    </row>
    <row r="14" spans="1:9" ht="20.25" customHeight="1">
      <c r="A14" s="1324" t="s">
        <v>3</v>
      </c>
      <c r="B14" s="1220" t="s">
        <v>3</v>
      </c>
      <c r="C14" s="402" t="s">
        <v>183</v>
      </c>
      <c r="D14" s="302"/>
      <c r="E14" s="302"/>
      <c r="F14" s="302"/>
      <c r="G14" s="309">
        <f t="shared" si="0"/>
        <v>0</v>
      </c>
      <c r="H14" s="303"/>
      <c r="I14" s="369"/>
    </row>
    <row r="15" spans="1:9" ht="20.25" customHeight="1">
      <c r="A15" s="1324"/>
      <c r="B15" s="1220"/>
      <c r="C15" s="403" t="s">
        <v>184</v>
      </c>
      <c r="D15" s="297"/>
      <c r="E15" s="297"/>
      <c r="F15" s="297"/>
      <c r="G15" s="309">
        <f t="shared" si="0"/>
        <v>0</v>
      </c>
      <c r="H15" s="300"/>
      <c r="I15" s="370"/>
    </row>
    <row r="16" spans="1:9" ht="20.25" customHeight="1">
      <c r="A16" s="1324"/>
      <c r="B16" s="1220"/>
      <c r="C16" s="403" t="s">
        <v>185</v>
      </c>
      <c r="D16" s="297"/>
      <c r="E16" s="297"/>
      <c r="F16" s="297"/>
      <c r="G16" s="309">
        <f t="shared" si="0"/>
        <v>0</v>
      </c>
      <c r="H16" s="300"/>
      <c r="I16" s="370"/>
    </row>
    <row r="17" spans="1:9" ht="20.25" customHeight="1">
      <c r="A17" s="1324"/>
      <c r="B17" s="1220"/>
      <c r="C17" s="403" t="s">
        <v>186</v>
      </c>
      <c r="D17" s="297"/>
      <c r="E17" s="297"/>
      <c r="F17" s="297"/>
      <c r="G17" s="309">
        <f t="shared" si="0"/>
        <v>0</v>
      </c>
      <c r="H17" s="300"/>
      <c r="I17" s="370"/>
    </row>
    <row r="18" spans="1:9" ht="20.25" customHeight="1">
      <c r="A18" s="1324"/>
      <c r="B18" s="1220"/>
      <c r="C18" s="402" t="s">
        <v>187</v>
      </c>
      <c r="D18" s="297"/>
      <c r="E18" s="297"/>
      <c r="F18" s="297"/>
      <c r="G18" s="309">
        <f t="shared" si="0"/>
        <v>0</v>
      </c>
      <c r="H18" s="300"/>
      <c r="I18" s="367"/>
    </row>
    <row r="19" spans="1:9" ht="20.25" customHeight="1">
      <c r="A19" s="1324"/>
      <c r="B19" s="1220"/>
      <c r="C19" s="191" t="s">
        <v>189</v>
      </c>
      <c r="D19" s="297"/>
      <c r="E19" s="297"/>
      <c r="F19" s="297"/>
      <c r="G19" s="309">
        <f t="shared" si="0"/>
        <v>0</v>
      </c>
      <c r="H19" s="300"/>
      <c r="I19" s="367"/>
    </row>
    <row r="20" spans="1:9" ht="20.25" customHeight="1">
      <c r="A20" s="1324"/>
      <c r="B20" s="1220"/>
      <c r="C20" s="191" t="s">
        <v>190</v>
      </c>
      <c r="D20" s="297"/>
      <c r="E20" s="297"/>
      <c r="F20" s="297"/>
      <c r="G20" s="309">
        <f t="shared" si="0"/>
        <v>0</v>
      </c>
      <c r="H20" s="300"/>
      <c r="I20" s="367"/>
    </row>
    <row r="21" spans="1:9" ht="20.25" customHeight="1">
      <c r="A21" s="1324"/>
      <c r="B21" s="1198"/>
      <c r="C21" s="191" t="s">
        <v>209</v>
      </c>
      <c r="D21" s="78"/>
      <c r="E21" s="78"/>
      <c r="F21" s="43"/>
      <c r="G21" s="44">
        <f>F21-D21</f>
        <v>0</v>
      </c>
      <c r="H21" s="162"/>
      <c r="I21" s="45"/>
    </row>
    <row r="22" spans="1:9" ht="17.25" thickBot="1">
      <c r="A22" s="1442"/>
      <c r="B22" s="1326" t="s">
        <v>15</v>
      </c>
      <c r="C22" s="1327"/>
      <c r="D22" s="48">
        <f>SUM(D14:D21)</f>
        <v>0</v>
      </c>
      <c r="E22" s="48">
        <f t="shared" ref="E22:F22" si="2">SUM(E14:E21)</f>
        <v>0</v>
      </c>
      <c r="F22" s="48">
        <f t="shared" si="2"/>
        <v>0</v>
      </c>
      <c r="G22" s="165">
        <f t="shared" ref="G22:G48" si="3">F22-D22</f>
        <v>0</v>
      </c>
      <c r="H22" s="166"/>
      <c r="I22" s="49"/>
    </row>
    <row r="23" spans="1:9" ht="19.5" customHeight="1">
      <c r="A23" s="1287" t="s">
        <v>201</v>
      </c>
      <c r="B23" s="1219" t="s">
        <v>201</v>
      </c>
      <c r="C23" s="192" t="s">
        <v>146</v>
      </c>
      <c r="D23" s="83"/>
      <c r="E23" s="83"/>
      <c r="F23" s="84"/>
      <c r="G23" s="205">
        <f t="shared" si="3"/>
        <v>0</v>
      </c>
      <c r="H23" s="208"/>
      <c r="I23" s="92"/>
    </row>
    <row r="24" spans="1:9" ht="19.5" customHeight="1">
      <c r="A24" s="1288"/>
      <c r="B24" s="1220"/>
      <c r="C24" s="403" t="s">
        <v>78</v>
      </c>
      <c r="D24" s="52">
        <v>229276000</v>
      </c>
      <c r="E24" s="52">
        <v>205035200</v>
      </c>
      <c r="F24" s="79">
        <v>229276000</v>
      </c>
      <c r="G24" s="206">
        <f t="shared" si="3"/>
        <v>0</v>
      </c>
      <c r="H24" s="209">
        <f t="shared" ref="H24:H26" si="4">G24/D24*100%</f>
        <v>0</v>
      </c>
      <c r="I24" s="93"/>
    </row>
    <row r="25" spans="1:9" ht="19.5" customHeight="1">
      <c r="A25" s="1288"/>
      <c r="B25" s="1220"/>
      <c r="C25" s="403" t="s">
        <v>36</v>
      </c>
      <c r="D25" s="52">
        <v>31776000</v>
      </c>
      <c r="E25" s="52">
        <v>31776000</v>
      </c>
      <c r="F25" s="79">
        <v>31776000</v>
      </c>
      <c r="G25" s="206">
        <f t="shared" si="3"/>
        <v>0</v>
      </c>
      <c r="H25" s="209">
        <f t="shared" si="4"/>
        <v>0</v>
      </c>
      <c r="I25" s="93"/>
    </row>
    <row r="26" spans="1:9" ht="19.5" customHeight="1">
      <c r="A26" s="1288"/>
      <c r="B26" s="1198"/>
      <c r="C26" s="403" t="s">
        <v>79</v>
      </c>
      <c r="D26" s="52">
        <v>2200000</v>
      </c>
      <c r="E26" s="52">
        <v>2200000</v>
      </c>
      <c r="F26" s="79">
        <v>2200000</v>
      </c>
      <c r="G26" s="206">
        <f t="shared" si="3"/>
        <v>0</v>
      </c>
      <c r="H26" s="209">
        <f t="shared" si="4"/>
        <v>0</v>
      </c>
      <c r="I26" s="93"/>
    </row>
    <row r="27" spans="1:9" ht="17.25" thickBot="1">
      <c r="A27" s="1289"/>
      <c r="B27" s="1282" t="s">
        <v>15</v>
      </c>
      <c r="C27" s="1318"/>
      <c r="D27" s="712">
        <f>SUM(D23:D26)</f>
        <v>263252000</v>
      </c>
      <c r="E27" s="712">
        <f t="shared" ref="E27:F27" si="5">SUM(E23:E26)</f>
        <v>239011200</v>
      </c>
      <c r="F27" s="712">
        <f t="shared" si="5"/>
        <v>263252000</v>
      </c>
      <c r="G27" s="847">
        <f t="shared" si="3"/>
        <v>0</v>
      </c>
      <c r="H27" s="869">
        <f t="shared" ref="H27:H44" si="6">G27/D27*100</f>
        <v>0</v>
      </c>
      <c r="I27" s="94"/>
    </row>
    <row r="28" spans="1:9" ht="37.5" customHeight="1">
      <c r="A28" s="1236" t="s">
        <v>203</v>
      </c>
      <c r="B28" s="1198" t="s">
        <v>203</v>
      </c>
      <c r="C28" s="196" t="s">
        <v>7</v>
      </c>
      <c r="D28" s="82">
        <v>26410000</v>
      </c>
      <c r="E28" s="82">
        <v>52402391</v>
      </c>
      <c r="F28" s="82">
        <v>57410000</v>
      </c>
      <c r="G28" s="44">
        <f t="shared" si="3"/>
        <v>31000000</v>
      </c>
      <c r="H28" s="162">
        <f t="shared" ref="H28:H30" si="7">G28/D28*100%</f>
        <v>1.1737978038621735</v>
      </c>
      <c r="I28" s="890" t="s">
        <v>509</v>
      </c>
    </row>
    <row r="29" spans="1:9" ht="18.75" customHeight="1">
      <c r="A29" s="1237"/>
      <c r="B29" s="1199"/>
      <c r="C29" s="196" t="s">
        <v>8</v>
      </c>
      <c r="D29" s="78"/>
      <c r="E29" s="78"/>
      <c r="F29" s="44"/>
      <c r="G29" s="44">
        <f t="shared" si="3"/>
        <v>0</v>
      </c>
      <c r="H29" s="162"/>
      <c r="I29" s="45"/>
    </row>
    <row r="30" spans="1:9" ht="17.25" thickBot="1">
      <c r="A30" s="1238"/>
      <c r="B30" s="1293" t="s">
        <v>15</v>
      </c>
      <c r="C30" s="1293"/>
      <c r="D30" s="732">
        <f>SUM(D28:D29)</f>
        <v>26410000</v>
      </c>
      <c r="E30" s="732">
        <f t="shared" ref="E30:F30" si="8">SUM(E28:E29)</f>
        <v>52402391</v>
      </c>
      <c r="F30" s="807">
        <f t="shared" si="8"/>
        <v>57410000</v>
      </c>
      <c r="G30" s="807">
        <f t="shared" si="3"/>
        <v>31000000</v>
      </c>
      <c r="H30" s="766">
        <f t="shared" si="7"/>
        <v>1.1737978038621735</v>
      </c>
      <c r="I30" s="50"/>
    </row>
    <row r="31" spans="1:9" ht="21" customHeight="1">
      <c r="A31" s="1284" t="s">
        <v>205</v>
      </c>
      <c r="B31" s="1219" t="s">
        <v>205</v>
      </c>
      <c r="C31" s="192" t="s">
        <v>196</v>
      </c>
      <c r="D31" s="84"/>
      <c r="E31" s="84"/>
      <c r="F31" s="82"/>
      <c r="G31" s="82">
        <f t="shared" si="3"/>
        <v>0</v>
      </c>
      <c r="H31" s="288"/>
      <c r="I31" s="92"/>
    </row>
    <row r="32" spans="1:9" ht="21" customHeight="1">
      <c r="A32" s="1285"/>
      <c r="B32" s="1198"/>
      <c r="C32" s="403" t="s">
        <v>197</v>
      </c>
      <c r="D32" s="79"/>
      <c r="E32" s="79"/>
      <c r="F32" s="79"/>
      <c r="G32" s="79">
        <f t="shared" si="3"/>
        <v>0</v>
      </c>
      <c r="H32" s="284"/>
      <c r="I32" s="96"/>
    </row>
    <row r="33" spans="1:9" ht="17.25" thickBot="1">
      <c r="A33" s="1286"/>
      <c r="B33" s="404"/>
      <c r="C33" s="404" t="s">
        <v>15</v>
      </c>
      <c r="D33" s="86">
        <f>SUM(D31:D32)</f>
        <v>0</v>
      </c>
      <c r="E33" s="86">
        <f t="shared" ref="E33:F33" si="9">SUM(E31:E32)</f>
        <v>0</v>
      </c>
      <c r="F33" s="86">
        <f t="shared" si="9"/>
        <v>0</v>
      </c>
      <c r="G33" s="48">
        <f t="shared" si="3"/>
        <v>0</v>
      </c>
      <c r="H33" s="299"/>
      <c r="I33" s="94"/>
    </row>
    <row r="34" spans="1:9" ht="18" customHeight="1" thickBot="1">
      <c r="A34" s="411"/>
      <c r="B34" s="1220" t="s">
        <v>4</v>
      </c>
      <c r="C34" s="402" t="s">
        <v>225</v>
      </c>
      <c r="D34" s="82"/>
      <c r="E34" s="82"/>
      <c r="F34" s="82"/>
      <c r="G34" s="48">
        <f t="shared" si="3"/>
        <v>0</v>
      </c>
      <c r="H34" s="299"/>
      <c r="I34" s="306"/>
    </row>
    <row r="35" spans="1:9" ht="18" customHeight="1">
      <c r="A35" s="1214" t="s">
        <v>4</v>
      </c>
      <c r="B35" s="1198"/>
      <c r="C35" s="191" t="s">
        <v>226</v>
      </c>
      <c r="D35" s="79"/>
      <c r="E35" s="79"/>
      <c r="F35" s="52"/>
      <c r="G35" s="79">
        <f t="shared" si="3"/>
        <v>0</v>
      </c>
      <c r="H35" s="284"/>
      <c r="I35" s="96"/>
    </row>
    <row r="36" spans="1:9" ht="17.25" thickBot="1">
      <c r="A36" s="1215"/>
      <c r="B36" s="1320" t="s">
        <v>15</v>
      </c>
      <c r="C36" s="1321"/>
      <c r="D36" s="307">
        <f>SUM(D34:D35)</f>
        <v>0</v>
      </c>
      <c r="E36" s="307">
        <f t="shared" ref="E36:F36" si="10">SUM(E34:E35)</f>
        <v>0</v>
      </c>
      <c r="F36" s="307">
        <f t="shared" si="10"/>
        <v>0</v>
      </c>
      <c r="G36" s="203">
        <f t="shared" si="3"/>
        <v>0</v>
      </c>
      <c r="H36" s="211"/>
      <c r="I36" s="50"/>
    </row>
    <row r="37" spans="1:9" ht="18" customHeight="1">
      <c r="A37" s="1213" t="s">
        <v>212</v>
      </c>
      <c r="B37" s="1219" t="s">
        <v>212</v>
      </c>
      <c r="C37" s="194" t="s">
        <v>10</v>
      </c>
      <c r="D37" s="81">
        <v>94184</v>
      </c>
      <c r="E37" s="81">
        <v>94184</v>
      </c>
      <c r="F37" s="51">
        <v>94184</v>
      </c>
      <c r="G37" s="44">
        <f t="shared" si="3"/>
        <v>0</v>
      </c>
      <c r="H37" s="162">
        <f t="shared" ref="H37:H38" si="11">G37/D37*100%</f>
        <v>0</v>
      </c>
      <c r="I37" s="87"/>
    </row>
    <row r="38" spans="1:9" ht="18" customHeight="1">
      <c r="A38" s="1214"/>
      <c r="B38" s="1198"/>
      <c r="C38" s="842" t="s">
        <v>216</v>
      </c>
      <c r="D38" s="88">
        <v>5201</v>
      </c>
      <c r="E38" s="88">
        <v>5201</v>
      </c>
      <c r="F38" s="165">
        <v>5201</v>
      </c>
      <c r="G38" s="44">
        <f t="shared" si="3"/>
        <v>0</v>
      </c>
      <c r="H38" s="166">
        <f t="shared" si="11"/>
        <v>0</v>
      </c>
      <c r="I38" s="305"/>
    </row>
    <row r="39" spans="1:9" ht="17.25" thickBot="1">
      <c r="A39" s="1215"/>
      <c r="B39" s="1311" t="s">
        <v>15</v>
      </c>
      <c r="C39" s="1312"/>
      <c r="D39" s="712">
        <f>SUM(D37:D38)</f>
        <v>99385</v>
      </c>
      <c r="E39" s="712">
        <f t="shared" ref="E39:F39" si="12">SUM(E37:E38)</f>
        <v>99385</v>
      </c>
      <c r="F39" s="712">
        <f t="shared" si="12"/>
        <v>99385</v>
      </c>
      <c r="G39" s="713">
        <f t="shared" si="3"/>
        <v>0</v>
      </c>
      <c r="H39" s="872">
        <f t="shared" si="6"/>
        <v>0</v>
      </c>
      <c r="I39" s="372"/>
    </row>
    <row r="40" spans="1:9" ht="21.75" customHeight="1">
      <c r="A40" s="1473" t="s">
        <v>214</v>
      </c>
      <c r="B40" s="1198" t="s">
        <v>214</v>
      </c>
      <c r="C40" s="835" t="s">
        <v>510</v>
      </c>
      <c r="D40" s="82"/>
      <c r="E40" s="82"/>
      <c r="F40" s="287"/>
      <c r="G40" s="44">
        <f t="shared" si="3"/>
        <v>0</v>
      </c>
      <c r="H40" s="288"/>
      <c r="I40" s="306"/>
    </row>
    <row r="41" spans="1:9" ht="21.75" customHeight="1">
      <c r="A41" s="1473"/>
      <c r="B41" s="1198"/>
      <c r="C41" s="835" t="s">
        <v>215</v>
      </c>
      <c r="D41" s="79">
        <v>99615</v>
      </c>
      <c r="E41" s="79">
        <v>49637</v>
      </c>
      <c r="F41" s="52">
        <v>99615</v>
      </c>
      <c r="G41" s="44">
        <f t="shared" si="3"/>
        <v>0</v>
      </c>
      <c r="H41" s="284">
        <f t="shared" ref="H41" si="13">G41/D41*100%</f>
        <v>0</v>
      </c>
      <c r="I41" s="306"/>
    </row>
    <row r="42" spans="1:9" ht="21.75" customHeight="1">
      <c r="A42" s="1439"/>
      <c r="B42" s="1199"/>
      <c r="C42" s="403" t="s">
        <v>217</v>
      </c>
      <c r="D42" s="79"/>
      <c r="E42" s="79"/>
      <c r="F42" s="52"/>
      <c r="G42" s="44">
        <f t="shared" si="3"/>
        <v>0</v>
      </c>
      <c r="H42" s="284"/>
      <c r="I42" s="96"/>
    </row>
    <row r="43" spans="1:9" ht="21.75" customHeight="1">
      <c r="A43" s="1439"/>
      <c r="B43" s="1199"/>
      <c r="C43" s="403" t="s">
        <v>12</v>
      </c>
      <c r="D43" s="79">
        <v>9000</v>
      </c>
      <c r="E43" s="79"/>
      <c r="F43" s="52">
        <v>9000</v>
      </c>
      <c r="G43" s="44">
        <f t="shared" si="3"/>
        <v>0</v>
      </c>
      <c r="H43" s="284"/>
      <c r="I43" s="96"/>
    </row>
    <row r="44" spans="1:9">
      <c r="A44" s="1476"/>
      <c r="B44" s="1313" t="s">
        <v>15</v>
      </c>
      <c r="C44" s="1313"/>
      <c r="D44" s="849">
        <f>SUM(D40:D43)</f>
        <v>108615</v>
      </c>
      <c r="E44" s="849">
        <f t="shared" ref="E44:F44" si="14">SUM(E40:E43)</f>
        <v>49637</v>
      </c>
      <c r="F44" s="849">
        <f t="shared" si="14"/>
        <v>108615</v>
      </c>
      <c r="G44" s="850">
        <f t="shared" si="3"/>
        <v>0</v>
      </c>
      <c r="H44" s="871">
        <f t="shared" si="6"/>
        <v>0</v>
      </c>
      <c r="I44" s="96"/>
    </row>
    <row r="45" spans="1:9" ht="20.25" customHeight="1">
      <c r="A45" s="1237" t="s">
        <v>218</v>
      </c>
      <c r="B45" s="1199" t="s">
        <v>219</v>
      </c>
      <c r="C45" s="403" t="s">
        <v>220</v>
      </c>
      <c r="D45" s="79"/>
      <c r="E45" s="79"/>
      <c r="F45" s="52"/>
      <c r="G45" s="44">
        <f t="shared" si="3"/>
        <v>0</v>
      </c>
      <c r="H45" s="284"/>
      <c r="I45" s="306"/>
    </row>
    <row r="46" spans="1:9" ht="20.25" customHeight="1">
      <c r="A46" s="1237"/>
      <c r="B46" s="1199"/>
      <c r="C46" s="403" t="s">
        <v>221</v>
      </c>
      <c r="D46" s="79"/>
      <c r="E46" s="79"/>
      <c r="F46" s="52"/>
      <c r="G46" s="44">
        <f t="shared" si="3"/>
        <v>0</v>
      </c>
      <c r="H46" s="284"/>
      <c r="I46" s="96"/>
    </row>
    <row r="47" spans="1:9" ht="17.25" thickBot="1">
      <c r="A47" s="1441"/>
      <c r="B47" s="1313" t="s">
        <v>15</v>
      </c>
      <c r="C47" s="1313"/>
      <c r="D47" s="163">
        <f>SUM(D45:D46)</f>
        <v>0</v>
      </c>
      <c r="E47" s="163">
        <f t="shared" ref="E47:F47" si="15">SUM(E45:E46)</f>
        <v>0</v>
      </c>
      <c r="F47" s="163">
        <f t="shared" si="15"/>
        <v>0</v>
      </c>
      <c r="G47" s="165">
        <f t="shared" si="3"/>
        <v>0</v>
      </c>
      <c r="H47" s="166"/>
      <c r="I47" s="167"/>
    </row>
    <row r="48" spans="1:9" s="868" customFormat="1" ht="17.25" thickBot="1">
      <c r="A48" s="1314" t="s">
        <v>50</v>
      </c>
      <c r="B48" s="1315"/>
      <c r="C48" s="1316"/>
      <c r="D48" s="375">
        <f>SUM(D22,D27,D30,D36,D39,D44,D47)</f>
        <v>289870000</v>
      </c>
      <c r="E48" s="375">
        <f t="shared" ref="E48:F48" si="16">SUM(E22,E27,E30,E36,E39,E44,E47)</f>
        <v>291562613</v>
      </c>
      <c r="F48" s="375">
        <f t="shared" si="16"/>
        <v>320870000</v>
      </c>
      <c r="G48" s="375">
        <f t="shared" si="3"/>
        <v>31000000</v>
      </c>
      <c r="H48" s="716">
        <f>G48/D48*100%</f>
        <v>0.10694449235864353</v>
      </c>
      <c r="I48" s="91"/>
    </row>
    <row r="49" spans="1:9" ht="17.25" thickBot="1">
      <c r="A49" s="1449" t="s">
        <v>83</v>
      </c>
      <c r="B49" s="1297"/>
      <c r="C49" s="1297"/>
      <c r="D49" s="1297"/>
      <c r="E49" s="1297"/>
      <c r="F49" s="1297"/>
      <c r="G49" s="1297"/>
      <c r="H49" s="1297"/>
      <c r="I49" s="1450"/>
    </row>
    <row r="50" spans="1:9" ht="17.45" customHeight="1">
      <c r="A50" s="1225" t="s">
        <v>35</v>
      </c>
      <c r="B50" s="1226"/>
      <c r="C50" s="1226"/>
      <c r="D50" s="1183" t="s">
        <v>302</v>
      </c>
      <c r="E50" s="1183" t="s">
        <v>400</v>
      </c>
      <c r="F50" s="1183" t="s">
        <v>408</v>
      </c>
      <c r="G50" s="1183" t="s">
        <v>71</v>
      </c>
      <c r="H50" s="1185" t="s">
        <v>59</v>
      </c>
      <c r="I50" s="1187" t="s">
        <v>73</v>
      </c>
    </row>
    <row r="51" spans="1:9" ht="18" customHeight="1" thickBot="1">
      <c r="A51" s="97" t="s">
        <v>0</v>
      </c>
      <c r="B51" s="170" t="s">
        <v>1</v>
      </c>
      <c r="C51" s="170" t="s">
        <v>2</v>
      </c>
      <c r="D51" s="1184"/>
      <c r="E51" s="1184"/>
      <c r="F51" s="1184"/>
      <c r="G51" s="1184"/>
      <c r="H51" s="1186"/>
      <c r="I51" s="1188"/>
    </row>
    <row r="52" spans="1:9" ht="18" customHeight="1">
      <c r="A52" s="405" t="s">
        <v>228</v>
      </c>
      <c r="B52" s="1234" t="s">
        <v>229</v>
      </c>
      <c r="C52" s="729" t="s">
        <v>19</v>
      </c>
      <c r="D52" s="51">
        <v>134300470</v>
      </c>
      <c r="E52" s="51">
        <v>87780920</v>
      </c>
      <c r="F52" s="51">
        <v>134300470</v>
      </c>
      <c r="G52" s="200">
        <f>F52-D52</f>
        <v>0</v>
      </c>
      <c r="H52" s="596">
        <f t="shared" ref="H52:H57" si="17">G52/D52*100%</f>
        <v>0</v>
      </c>
      <c r="I52" s="737"/>
    </row>
    <row r="53" spans="1:9" ht="18" customHeight="1">
      <c r="A53" s="413"/>
      <c r="B53" s="1199"/>
      <c r="C53" s="195" t="s">
        <v>38</v>
      </c>
      <c r="D53" s="43">
        <v>25637400</v>
      </c>
      <c r="E53" s="43">
        <v>15360620</v>
      </c>
      <c r="F53" s="43">
        <v>25637400</v>
      </c>
      <c r="G53" s="44">
        <f t="shared" ref="G53:G57" si="18">F53-D53</f>
        <v>0</v>
      </c>
      <c r="H53" s="162">
        <f t="shared" si="17"/>
        <v>0</v>
      </c>
      <c r="I53" s="45"/>
    </row>
    <row r="54" spans="1:9" ht="18" customHeight="1">
      <c r="A54" s="413"/>
      <c r="B54" s="1199"/>
      <c r="C54" s="195" t="s">
        <v>222</v>
      </c>
      <c r="D54" s="44"/>
      <c r="E54" s="44"/>
      <c r="F54" s="43"/>
      <c r="G54" s="44">
        <f t="shared" si="18"/>
        <v>0</v>
      </c>
      <c r="H54" s="162"/>
      <c r="I54" s="45"/>
    </row>
    <row r="55" spans="1:9" ht="18" customHeight="1">
      <c r="A55" s="413"/>
      <c r="B55" s="1199"/>
      <c r="C55" s="195" t="s">
        <v>111</v>
      </c>
      <c r="D55" s="43">
        <v>15223700</v>
      </c>
      <c r="E55" s="43">
        <v>9953600</v>
      </c>
      <c r="F55" s="43">
        <v>15223700</v>
      </c>
      <c r="G55" s="44">
        <f t="shared" si="18"/>
        <v>0</v>
      </c>
      <c r="H55" s="162">
        <f t="shared" si="17"/>
        <v>0</v>
      </c>
      <c r="I55" s="45"/>
    </row>
    <row r="56" spans="1:9" ht="18" customHeight="1">
      <c r="A56" s="413"/>
      <c r="B56" s="1199"/>
      <c r="C56" s="195" t="s">
        <v>39</v>
      </c>
      <c r="D56" s="43">
        <v>16105870</v>
      </c>
      <c r="E56" s="43">
        <v>9826040</v>
      </c>
      <c r="F56" s="43">
        <v>16105870</v>
      </c>
      <c r="G56" s="44">
        <f t="shared" si="18"/>
        <v>0</v>
      </c>
      <c r="H56" s="162">
        <f t="shared" si="17"/>
        <v>0</v>
      </c>
      <c r="I56" s="45"/>
    </row>
    <row r="57" spans="1:9" ht="18" customHeight="1">
      <c r="A57" s="413"/>
      <c r="B57" s="1199"/>
      <c r="C57" s="195" t="s">
        <v>22</v>
      </c>
      <c r="D57" s="43">
        <v>3138340</v>
      </c>
      <c r="E57" s="43">
        <v>368490</v>
      </c>
      <c r="F57" s="43">
        <v>3138340</v>
      </c>
      <c r="G57" s="44">
        <f t="shared" si="18"/>
        <v>0</v>
      </c>
      <c r="H57" s="162">
        <f t="shared" si="17"/>
        <v>0</v>
      </c>
      <c r="I57" s="45"/>
    </row>
    <row r="58" spans="1:9" ht="17.25" thickBot="1">
      <c r="A58" s="413"/>
      <c r="B58" s="1235"/>
      <c r="C58" s="731" t="s">
        <v>385</v>
      </c>
      <c r="D58" s="732">
        <f>SUM(D52:D57)</f>
        <v>194405780</v>
      </c>
      <c r="E58" s="732">
        <f t="shared" ref="E58:F58" si="19">SUM(E52:E57)</f>
        <v>123289670</v>
      </c>
      <c r="F58" s="732">
        <f t="shared" si="19"/>
        <v>194405780</v>
      </c>
      <c r="G58" s="713">
        <f t="shared" ref="G58:G112" si="20">F58-D58</f>
        <v>0</v>
      </c>
      <c r="H58" s="733">
        <f t="shared" ref="H58:H110" si="21">G58/D58*100</f>
        <v>0</v>
      </c>
      <c r="I58" s="49"/>
    </row>
    <row r="59" spans="1:9" ht="20.25" customHeight="1">
      <c r="A59" s="413"/>
      <c r="B59" s="1234" t="s">
        <v>117</v>
      </c>
      <c r="C59" s="194" t="s">
        <v>23</v>
      </c>
      <c r="D59" s="734">
        <v>2500000</v>
      </c>
      <c r="E59" s="51">
        <v>173480</v>
      </c>
      <c r="F59" s="51">
        <v>2500000</v>
      </c>
      <c r="G59" s="200">
        <f t="shared" si="20"/>
        <v>0</v>
      </c>
      <c r="H59" s="596">
        <f t="shared" ref="H59:H61" si="22">G59/D59*100%</f>
        <v>0</v>
      </c>
      <c r="I59" s="737"/>
    </row>
    <row r="60" spans="1:9" ht="20.25" customHeight="1">
      <c r="A60" s="413"/>
      <c r="B60" s="1199"/>
      <c r="C60" s="285" t="s">
        <v>224</v>
      </c>
      <c r="D60" s="43">
        <v>1200000</v>
      </c>
      <c r="E60" s="43">
        <v>800000</v>
      </c>
      <c r="F60" s="43">
        <v>1200000</v>
      </c>
      <c r="G60" s="44">
        <f t="shared" si="20"/>
        <v>0</v>
      </c>
      <c r="H60" s="162">
        <f t="shared" si="22"/>
        <v>0</v>
      </c>
      <c r="I60" s="45"/>
    </row>
    <row r="61" spans="1:9" ht="20.25" customHeight="1">
      <c r="A61" s="413"/>
      <c r="B61" s="1199"/>
      <c r="C61" s="195" t="s">
        <v>24</v>
      </c>
      <c r="D61" s="43">
        <v>1000000</v>
      </c>
      <c r="E61" s="43">
        <v>250000</v>
      </c>
      <c r="F61" s="43">
        <v>1000000</v>
      </c>
      <c r="G61" s="44">
        <f t="shared" si="20"/>
        <v>0</v>
      </c>
      <c r="H61" s="162">
        <f t="shared" si="22"/>
        <v>0</v>
      </c>
      <c r="I61" s="45"/>
    </row>
    <row r="62" spans="1:9" ht="17.25" thickBot="1">
      <c r="A62" s="413"/>
      <c r="B62" s="1235"/>
      <c r="C62" s="773" t="s">
        <v>386</v>
      </c>
      <c r="D62" s="732">
        <f>SUM(D59:D61)</f>
        <v>4700000</v>
      </c>
      <c r="E62" s="732">
        <f t="shared" ref="E62:F62" si="23">SUM(E59:E61)</f>
        <v>1223480</v>
      </c>
      <c r="F62" s="732">
        <f t="shared" si="23"/>
        <v>4700000</v>
      </c>
      <c r="G62" s="713">
        <f t="shared" si="20"/>
        <v>0</v>
      </c>
      <c r="H62" s="733">
        <f t="shared" si="21"/>
        <v>0</v>
      </c>
      <c r="I62" s="49"/>
    </row>
    <row r="63" spans="1:9" ht="15" customHeight="1">
      <c r="A63" s="413"/>
      <c r="B63" s="1234" t="s">
        <v>170</v>
      </c>
      <c r="C63" s="729" t="s">
        <v>25</v>
      </c>
      <c r="D63" s="200">
        <v>5500000</v>
      </c>
      <c r="E63" s="736">
        <v>4449070</v>
      </c>
      <c r="F63" s="51">
        <v>5500000</v>
      </c>
      <c r="G63" s="200">
        <f t="shared" si="20"/>
        <v>0</v>
      </c>
      <c r="H63" s="596">
        <f t="shared" ref="H63:H67" si="24">G63/D63*100%</f>
        <v>0</v>
      </c>
      <c r="I63" s="737"/>
    </row>
    <row r="64" spans="1:9" ht="15" customHeight="1">
      <c r="A64" s="413"/>
      <c r="B64" s="1199"/>
      <c r="C64" s="195" t="s">
        <v>40</v>
      </c>
      <c r="D64" s="272">
        <v>7166144</v>
      </c>
      <c r="E64" s="164">
        <v>4973897</v>
      </c>
      <c r="F64" s="90">
        <v>7166144</v>
      </c>
      <c r="G64" s="44">
        <f t="shared" si="20"/>
        <v>0</v>
      </c>
      <c r="H64" s="162">
        <f t="shared" si="24"/>
        <v>0</v>
      </c>
      <c r="I64" s="45"/>
    </row>
    <row r="65" spans="1:9" ht="15" customHeight="1">
      <c r="A65" s="413"/>
      <c r="B65" s="1199"/>
      <c r="C65" s="195" t="s">
        <v>27</v>
      </c>
      <c r="D65" s="272">
        <v>2000000</v>
      </c>
      <c r="E65" s="52">
        <v>615630</v>
      </c>
      <c r="F65" s="90">
        <v>2000000</v>
      </c>
      <c r="G65" s="44">
        <f t="shared" si="20"/>
        <v>0</v>
      </c>
      <c r="H65" s="162">
        <f t="shared" si="24"/>
        <v>0</v>
      </c>
      <c r="I65" s="45"/>
    </row>
    <row r="66" spans="1:9" ht="15" customHeight="1">
      <c r="A66" s="413"/>
      <c r="B66" s="1199"/>
      <c r="C66" s="195" t="s">
        <v>28</v>
      </c>
      <c r="D66" s="272">
        <v>1939410</v>
      </c>
      <c r="E66" s="52">
        <v>1144110</v>
      </c>
      <c r="F66" s="90">
        <v>1939410</v>
      </c>
      <c r="G66" s="44">
        <f t="shared" si="20"/>
        <v>0</v>
      </c>
      <c r="H66" s="162">
        <f t="shared" si="24"/>
        <v>0</v>
      </c>
      <c r="I66" s="45"/>
    </row>
    <row r="67" spans="1:9" ht="15" customHeight="1">
      <c r="A67" s="406"/>
      <c r="B67" s="1199"/>
      <c r="C67" s="195" t="s">
        <v>41</v>
      </c>
      <c r="D67" s="273">
        <v>2350000</v>
      </c>
      <c r="E67" s="164">
        <v>1260600</v>
      </c>
      <c r="F67" s="201">
        <v>2350000</v>
      </c>
      <c r="G67" s="165">
        <f t="shared" si="20"/>
        <v>0</v>
      </c>
      <c r="H67" s="166">
        <f t="shared" si="24"/>
        <v>0</v>
      </c>
      <c r="I67" s="89"/>
    </row>
    <row r="68" spans="1:9" ht="15" customHeight="1">
      <c r="A68" s="406"/>
      <c r="B68" s="1199"/>
      <c r="C68" s="842" t="s">
        <v>113</v>
      </c>
      <c r="D68" s="52"/>
      <c r="E68" s="52"/>
      <c r="F68" s="52"/>
      <c r="G68" s="79">
        <f t="shared" si="20"/>
        <v>0</v>
      </c>
      <c r="H68" s="284"/>
      <c r="I68" s="96"/>
    </row>
    <row r="69" spans="1:9" ht="15" customHeight="1">
      <c r="A69" s="406"/>
      <c r="B69" s="1199"/>
      <c r="C69" s="842" t="s">
        <v>42</v>
      </c>
      <c r="D69" s="52"/>
      <c r="E69" s="52"/>
      <c r="F69" s="52"/>
      <c r="G69" s="79">
        <f t="shared" si="20"/>
        <v>0</v>
      </c>
      <c r="H69" s="284"/>
      <c r="I69" s="96"/>
    </row>
    <row r="70" spans="1:9" ht="17.25" thickBot="1">
      <c r="A70" s="406"/>
      <c r="B70" s="1235"/>
      <c r="C70" s="738" t="s">
        <v>387</v>
      </c>
      <c r="D70" s="774">
        <f>SUM(D63:D69)</f>
        <v>18955554</v>
      </c>
      <c r="E70" s="774">
        <f t="shared" ref="E70:F70" si="25">SUM(E63:E69)</f>
        <v>12443307</v>
      </c>
      <c r="F70" s="774">
        <f t="shared" si="25"/>
        <v>18955554</v>
      </c>
      <c r="G70" s="713">
        <f t="shared" si="20"/>
        <v>0</v>
      </c>
      <c r="H70" s="733">
        <f>G70/D70*100%</f>
        <v>0</v>
      </c>
      <c r="I70" s="50"/>
    </row>
    <row r="71" spans="1:9" ht="17.25" thickBot="1">
      <c r="A71" s="407" t="s">
        <v>159</v>
      </c>
      <c r="B71" s="1444" t="s">
        <v>15</v>
      </c>
      <c r="C71" s="1445"/>
      <c r="D71" s="776">
        <f>SUM(D58,D62,D70)</f>
        <v>218061334</v>
      </c>
      <c r="E71" s="713">
        <f t="shared" ref="E71:F71" si="26">SUM(E58,E62,E70)</f>
        <v>136956457</v>
      </c>
      <c r="F71" s="776">
        <f t="shared" si="26"/>
        <v>218061334</v>
      </c>
      <c r="G71" s="713">
        <f t="shared" si="20"/>
        <v>0</v>
      </c>
      <c r="H71" s="875">
        <f>G71/D71*100%</f>
        <v>0</v>
      </c>
      <c r="I71" s="49"/>
    </row>
    <row r="72" spans="1:9" ht="17.25" customHeight="1">
      <c r="A72" s="1236" t="s">
        <v>232</v>
      </c>
      <c r="B72" s="1198" t="s">
        <v>52</v>
      </c>
      <c r="C72" s="196" t="s">
        <v>13</v>
      </c>
      <c r="D72" s="759">
        <v>5050000</v>
      </c>
      <c r="E72" s="287">
        <v>5047220</v>
      </c>
      <c r="F72" s="734">
        <v>5050000</v>
      </c>
      <c r="G72" s="777">
        <f t="shared" si="20"/>
        <v>0</v>
      </c>
      <c r="H72" s="876">
        <f t="shared" si="21"/>
        <v>0</v>
      </c>
      <c r="I72" s="45"/>
    </row>
    <row r="73" spans="1:9" ht="17.25" customHeight="1">
      <c r="A73" s="1236"/>
      <c r="B73" s="1198"/>
      <c r="C73" s="659" t="s">
        <v>473</v>
      </c>
      <c r="D73" s="740"/>
      <c r="E73" s="290"/>
      <c r="F73" s="741"/>
      <c r="G73" s="44">
        <f t="shared" si="20"/>
        <v>0</v>
      </c>
      <c r="H73" s="212"/>
      <c r="I73" s="45"/>
    </row>
    <row r="74" spans="1:9" ht="17.25" customHeight="1">
      <c r="A74" s="1237"/>
      <c r="B74" s="1199"/>
      <c r="C74" s="191" t="s">
        <v>43</v>
      </c>
      <c r="D74" s="275"/>
      <c r="E74" s="52"/>
      <c r="F74" s="90"/>
      <c r="G74" s="44">
        <f t="shared" si="20"/>
        <v>0</v>
      </c>
      <c r="H74" s="212"/>
      <c r="I74" s="45"/>
    </row>
    <row r="75" spans="1:9" ht="17.25" thickBot="1">
      <c r="A75" s="1238"/>
      <c r="B75" s="1446" t="s">
        <v>15</v>
      </c>
      <c r="C75" s="1447"/>
      <c r="D75" s="763">
        <f>SUM(D72:D74)</f>
        <v>5050000</v>
      </c>
      <c r="E75" s="763">
        <f t="shared" ref="E75:F75" si="27">SUM(E72:E74)</f>
        <v>5047220</v>
      </c>
      <c r="F75" s="763">
        <f t="shared" si="27"/>
        <v>5050000</v>
      </c>
      <c r="G75" s="713">
        <f t="shared" si="20"/>
        <v>0</v>
      </c>
      <c r="H75" s="771">
        <f t="shared" si="21"/>
        <v>0</v>
      </c>
      <c r="I75" s="50"/>
    </row>
    <row r="76" spans="1:9">
      <c r="A76" s="1213" t="s">
        <v>344</v>
      </c>
      <c r="B76" s="1216" t="s">
        <v>170</v>
      </c>
      <c r="C76" s="779" t="s">
        <v>171</v>
      </c>
      <c r="D76" s="83"/>
      <c r="E76" s="83"/>
      <c r="F76" s="83"/>
      <c r="G76" s="84">
        <f t="shared" si="20"/>
        <v>0</v>
      </c>
      <c r="H76" s="598"/>
      <c r="I76" s="92"/>
    </row>
    <row r="77" spans="1:9">
      <c r="A77" s="1214"/>
      <c r="B77" s="1217"/>
      <c r="C77" s="840" t="s">
        <v>172</v>
      </c>
      <c r="D77" s="287"/>
      <c r="E77" s="287"/>
      <c r="F77" s="287"/>
      <c r="G77" s="79">
        <f t="shared" si="20"/>
        <v>0</v>
      </c>
      <c r="H77" s="284"/>
      <c r="I77" s="306"/>
    </row>
    <row r="78" spans="1:9">
      <c r="A78" s="1214"/>
      <c r="B78" s="1217"/>
      <c r="C78" s="840" t="s">
        <v>237</v>
      </c>
      <c r="D78" s="287"/>
      <c r="E78" s="287"/>
      <c r="F78" s="287"/>
      <c r="G78" s="79">
        <f t="shared" si="20"/>
        <v>0</v>
      </c>
      <c r="H78" s="284"/>
      <c r="I78" s="306"/>
    </row>
    <row r="79" spans="1:9">
      <c r="A79" s="1214"/>
      <c r="B79" s="1217"/>
      <c r="C79" s="296" t="s">
        <v>173</v>
      </c>
      <c r="D79" s="52"/>
      <c r="E79" s="52"/>
      <c r="F79" s="52"/>
      <c r="G79" s="79">
        <f t="shared" si="20"/>
        <v>0</v>
      </c>
      <c r="H79" s="284"/>
      <c r="I79" s="96"/>
    </row>
    <row r="80" spans="1:9">
      <c r="A80" s="1214"/>
      <c r="B80" s="1217"/>
      <c r="C80" s="296" t="s">
        <v>238</v>
      </c>
      <c r="D80" s="52"/>
      <c r="E80" s="52"/>
      <c r="F80" s="52"/>
      <c r="G80" s="79">
        <f t="shared" si="20"/>
        <v>0</v>
      </c>
      <c r="H80" s="284"/>
      <c r="I80" s="96"/>
    </row>
    <row r="81" spans="1:9">
      <c r="A81" s="1214"/>
      <c r="B81" s="1448"/>
      <c r="C81" s="294" t="s">
        <v>388</v>
      </c>
      <c r="D81" s="79">
        <f>SUM(D76:D80)</f>
        <v>0</v>
      </c>
      <c r="E81" s="79">
        <f t="shared" ref="E81:F81" si="28">SUM(E76:E80)</f>
        <v>0</v>
      </c>
      <c r="F81" s="79">
        <f t="shared" si="28"/>
        <v>0</v>
      </c>
      <c r="G81" s="79">
        <f t="shared" si="20"/>
        <v>0</v>
      </c>
      <c r="H81" s="284"/>
      <c r="I81" s="96"/>
    </row>
    <row r="82" spans="1:9" ht="16.5" customHeight="1">
      <c r="A82" s="1214"/>
      <c r="B82" s="1479" t="s">
        <v>253</v>
      </c>
      <c r="C82" s="842" t="s">
        <v>206</v>
      </c>
      <c r="D82" s="52"/>
      <c r="E82" s="52"/>
      <c r="F82" s="52"/>
      <c r="G82" s="79">
        <f t="shared" si="20"/>
        <v>0</v>
      </c>
      <c r="H82" s="284"/>
      <c r="I82" s="96"/>
    </row>
    <row r="83" spans="1:9" ht="16.5" customHeight="1">
      <c r="A83" s="1214"/>
      <c r="B83" s="1220"/>
      <c r="C83" s="842" t="s">
        <v>234</v>
      </c>
      <c r="D83" s="52"/>
      <c r="E83" s="52"/>
      <c r="F83" s="52"/>
      <c r="G83" s="79">
        <f t="shared" si="20"/>
        <v>0</v>
      </c>
      <c r="H83" s="284"/>
      <c r="I83" s="96"/>
    </row>
    <row r="84" spans="1:9" ht="16.5" customHeight="1">
      <c r="A84" s="1214"/>
      <c r="B84" s="1220"/>
      <c r="C84" s="842" t="s">
        <v>235</v>
      </c>
      <c r="D84" s="52"/>
      <c r="E84" s="52"/>
      <c r="F84" s="52"/>
      <c r="G84" s="79">
        <f t="shared" si="20"/>
        <v>0</v>
      </c>
      <c r="H84" s="284"/>
      <c r="I84" s="96"/>
    </row>
    <row r="85" spans="1:9" ht="16.5" customHeight="1">
      <c r="A85" s="1214"/>
      <c r="B85" s="1220"/>
      <c r="C85" s="842" t="s">
        <v>180</v>
      </c>
      <c r="D85" s="52"/>
      <c r="E85" s="52"/>
      <c r="F85" s="52"/>
      <c r="G85" s="79">
        <f t="shared" si="20"/>
        <v>0</v>
      </c>
      <c r="H85" s="284"/>
      <c r="I85" s="96"/>
    </row>
    <row r="86" spans="1:9" ht="16.5" customHeight="1">
      <c r="A86" s="1214"/>
      <c r="B86" s="1220"/>
      <c r="C86" s="842" t="s">
        <v>177</v>
      </c>
      <c r="D86" s="52"/>
      <c r="E86" s="52"/>
      <c r="F86" s="52"/>
      <c r="G86" s="79">
        <f t="shared" si="20"/>
        <v>0</v>
      </c>
      <c r="H86" s="284"/>
      <c r="I86" s="96"/>
    </row>
    <row r="87" spans="1:9" ht="16.5" customHeight="1">
      <c r="A87" s="1214"/>
      <c r="B87" s="1220"/>
      <c r="C87" s="842" t="s">
        <v>181</v>
      </c>
      <c r="D87" s="52"/>
      <c r="E87" s="52"/>
      <c r="F87" s="52"/>
      <c r="G87" s="79">
        <f t="shared" si="20"/>
        <v>0</v>
      </c>
      <c r="H87" s="284"/>
      <c r="I87" s="96"/>
    </row>
    <row r="88" spans="1:9" ht="16.5" customHeight="1">
      <c r="A88" s="1214"/>
      <c r="B88" s="1220"/>
      <c r="C88" s="842" t="s">
        <v>178</v>
      </c>
      <c r="D88" s="52"/>
      <c r="E88" s="52"/>
      <c r="F88" s="52"/>
      <c r="G88" s="79">
        <f t="shared" si="20"/>
        <v>0</v>
      </c>
      <c r="H88" s="284"/>
      <c r="I88" s="96"/>
    </row>
    <row r="89" spans="1:9" ht="16.5" customHeight="1">
      <c r="A89" s="1214"/>
      <c r="B89" s="1220"/>
      <c r="C89" s="842" t="s">
        <v>179</v>
      </c>
      <c r="D89" s="52"/>
      <c r="E89" s="52"/>
      <c r="F89" s="52"/>
      <c r="G89" s="79">
        <f t="shared" si="20"/>
        <v>0</v>
      </c>
      <c r="H89" s="284"/>
      <c r="I89" s="96"/>
    </row>
    <row r="90" spans="1:9" ht="16.5" customHeight="1">
      <c r="A90" s="1214"/>
      <c r="B90" s="1220"/>
      <c r="C90" s="842" t="s">
        <v>176</v>
      </c>
      <c r="D90" s="52"/>
      <c r="E90" s="52"/>
      <c r="F90" s="52"/>
      <c r="G90" s="79">
        <f t="shared" si="20"/>
        <v>0</v>
      </c>
      <c r="H90" s="284"/>
      <c r="I90" s="96"/>
    </row>
    <row r="91" spans="1:9" ht="16.5" customHeight="1">
      <c r="A91" s="1214"/>
      <c r="B91" s="1220"/>
      <c r="C91" s="842" t="s">
        <v>175</v>
      </c>
      <c r="D91" s="52"/>
      <c r="E91" s="52"/>
      <c r="F91" s="52"/>
      <c r="G91" s="79">
        <f t="shared" si="20"/>
        <v>0</v>
      </c>
      <c r="H91" s="284"/>
      <c r="I91" s="96"/>
    </row>
    <row r="92" spans="1:9" ht="16.5" customHeight="1">
      <c r="A92" s="1214"/>
      <c r="B92" s="1220"/>
      <c r="C92" s="842" t="s">
        <v>236</v>
      </c>
      <c r="D92" s="52"/>
      <c r="E92" s="52"/>
      <c r="F92" s="52"/>
      <c r="G92" s="79">
        <f t="shared" si="20"/>
        <v>0</v>
      </c>
      <c r="H92" s="284"/>
      <c r="I92" s="96"/>
    </row>
    <row r="93" spans="1:9" ht="16.5" customHeight="1">
      <c r="A93" s="1214"/>
      <c r="B93" s="1220"/>
      <c r="C93" s="842" t="s">
        <v>304</v>
      </c>
      <c r="D93" s="52"/>
      <c r="E93" s="52"/>
      <c r="F93" s="52"/>
      <c r="G93" s="79">
        <f t="shared" si="20"/>
        <v>0</v>
      </c>
      <c r="H93" s="284"/>
      <c r="I93" s="96"/>
    </row>
    <row r="94" spans="1:9" ht="16.5" customHeight="1">
      <c r="A94" s="1214"/>
      <c r="B94" s="1220"/>
      <c r="C94" s="842" t="s">
        <v>305</v>
      </c>
      <c r="D94" s="52"/>
      <c r="E94" s="52"/>
      <c r="F94" s="52"/>
      <c r="G94" s="79">
        <f t="shared" si="20"/>
        <v>0</v>
      </c>
      <c r="H94" s="284"/>
      <c r="I94" s="96"/>
    </row>
    <row r="95" spans="1:9" ht="16.5" customHeight="1">
      <c r="A95" s="1214"/>
      <c r="B95" s="1220"/>
      <c r="C95" s="842" t="s">
        <v>306</v>
      </c>
      <c r="D95" s="52">
        <v>65376000</v>
      </c>
      <c r="E95" s="52">
        <v>45858080</v>
      </c>
      <c r="F95" s="52">
        <v>96376000</v>
      </c>
      <c r="G95" s="79">
        <f t="shared" si="20"/>
        <v>31000000</v>
      </c>
      <c r="H95" s="284">
        <f t="shared" ref="H95" si="29">G95/D95*100%</f>
        <v>0.47418012726382769</v>
      </c>
      <c r="I95" s="892" t="s">
        <v>511</v>
      </c>
    </row>
    <row r="96" spans="1:9" ht="16.5" customHeight="1">
      <c r="A96" s="1214"/>
      <c r="B96" s="1220"/>
      <c r="C96" s="842" t="s">
        <v>307</v>
      </c>
      <c r="D96" s="52"/>
      <c r="E96" s="52"/>
      <c r="F96" s="52"/>
      <c r="G96" s="79">
        <f t="shared" si="20"/>
        <v>0</v>
      </c>
      <c r="H96" s="284"/>
      <c r="I96" s="96"/>
    </row>
    <row r="97" spans="1:9" ht="16.5" customHeight="1">
      <c r="A97" s="1214"/>
      <c r="B97" s="1220"/>
      <c r="C97" s="842" t="s">
        <v>308</v>
      </c>
      <c r="D97" s="52"/>
      <c r="E97" s="52"/>
      <c r="F97" s="52"/>
      <c r="G97" s="79">
        <f t="shared" si="20"/>
        <v>0</v>
      </c>
      <c r="H97" s="284"/>
      <c r="I97" s="96"/>
    </row>
    <row r="98" spans="1:9" ht="16.5" customHeight="1">
      <c r="A98" s="1214"/>
      <c r="B98" s="1220"/>
      <c r="C98" s="842" t="s">
        <v>309</v>
      </c>
      <c r="D98" s="52"/>
      <c r="E98" s="52"/>
      <c r="F98" s="52"/>
      <c r="G98" s="79">
        <f t="shared" si="20"/>
        <v>0</v>
      </c>
      <c r="H98" s="284"/>
      <c r="I98" s="96"/>
    </row>
    <row r="99" spans="1:9" ht="16.5" customHeight="1">
      <c r="A99" s="1214"/>
      <c r="B99" s="1220"/>
      <c r="C99" s="842" t="s">
        <v>310</v>
      </c>
      <c r="D99" s="52"/>
      <c r="E99" s="52"/>
      <c r="F99" s="52"/>
      <c r="G99" s="79">
        <f t="shared" si="20"/>
        <v>0</v>
      </c>
      <c r="H99" s="284"/>
      <c r="I99" s="96"/>
    </row>
    <row r="100" spans="1:9" ht="16.5" customHeight="1">
      <c r="A100" s="1214"/>
      <c r="B100" s="1220"/>
      <c r="C100" s="842" t="s">
        <v>297</v>
      </c>
      <c r="D100" s="52"/>
      <c r="E100" s="52"/>
      <c r="F100" s="52"/>
      <c r="G100" s="79">
        <f t="shared" si="20"/>
        <v>0</v>
      </c>
      <c r="H100" s="284"/>
      <c r="I100" s="96"/>
    </row>
    <row r="101" spans="1:9" ht="16.5" customHeight="1">
      <c r="A101" s="1214"/>
      <c r="B101" s="1220"/>
      <c r="C101" s="842" t="s">
        <v>298</v>
      </c>
      <c r="D101" s="52"/>
      <c r="E101" s="52"/>
      <c r="F101" s="52"/>
      <c r="G101" s="79">
        <f t="shared" si="20"/>
        <v>0</v>
      </c>
      <c r="H101" s="284"/>
      <c r="I101" s="96"/>
    </row>
    <row r="102" spans="1:9" ht="16.5" customHeight="1">
      <c r="A102" s="1214"/>
      <c r="B102" s="1220"/>
      <c r="C102" s="842" t="s">
        <v>299</v>
      </c>
      <c r="D102" s="52"/>
      <c r="E102" s="52"/>
      <c r="F102" s="52"/>
      <c r="G102" s="79">
        <f t="shared" si="20"/>
        <v>0</v>
      </c>
      <c r="H102" s="284"/>
      <c r="I102" s="96"/>
    </row>
    <row r="103" spans="1:9" ht="16.5" customHeight="1">
      <c r="A103" s="1214"/>
      <c r="B103" s="1220"/>
      <c r="C103" s="842" t="s">
        <v>300</v>
      </c>
      <c r="D103" s="52"/>
      <c r="E103" s="52"/>
      <c r="F103" s="52"/>
      <c r="G103" s="79">
        <f t="shared" si="20"/>
        <v>0</v>
      </c>
      <c r="H103" s="284"/>
      <c r="I103" s="96"/>
    </row>
    <row r="104" spans="1:9" ht="17.25" thickBot="1">
      <c r="A104" s="1214"/>
      <c r="B104" s="1221"/>
      <c r="C104" s="657" t="s">
        <v>389</v>
      </c>
      <c r="D104" s="712">
        <f>SUM(D82:D103)</f>
        <v>65376000</v>
      </c>
      <c r="E104" s="712">
        <f>SUM(E82:E103)</f>
        <v>45858080</v>
      </c>
      <c r="F104" s="712">
        <f>SUM(F82:F103)</f>
        <v>96376000</v>
      </c>
      <c r="G104" s="712">
        <f t="shared" si="20"/>
        <v>31000000</v>
      </c>
      <c r="H104" s="872">
        <f>G104/D104*100%</f>
        <v>0.47418012726382769</v>
      </c>
      <c r="I104" s="94"/>
    </row>
    <row r="105" spans="1:9" ht="17.25" thickBot="1">
      <c r="A105" s="1215"/>
      <c r="B105" s="1480" t="s">
        <v>15</v>
      </c>
      <c r="C105" s="1480"/>
      <c r="D105" s="848">
        <f>SUM(D81,D104)</f>
        <v>65376000</v>
      </c>
      <c r="E105" s="848">
        <f>SUM(E81,E104)</f>
        <v>45858080</v>
      </c>
      <c r="F105" s="848">
        <f>SUM(F81,F104)</f>
        <v>96376000</v>
      </c>
      <c r="G105" s="713">
        <f t="shared" si="20"/>
        <v>31000000</v>
      </c>
      <c r="H105" s="877">
        <f>G105/D105*100%</f>
        <v>0.47418012726382769</v>
      </c>
      <c r="I105" s="767"/>
    </row>
    <row r="106" spans="1:9">
      <c r="A106" s="1214" t="s">
        <v>5</v>
      </c>
      <c r="B106" s="408" t="s">
        <v>350</v>
      </c>
      <c r="C106" s="412" t="s">
        <v>9</v>
      </c>
      <c r="D106" s="282"/>
      <c r="E106" s="82"/>
      <c r="F106" s="90"/>
      <c r="G106" s="44">
        <f t="shared" si="20"/>
        <v>0</v>
      </c>
      <c r="H106" s="212"/>
      <c r="I106" s="45"/>
    </row>
    <row r="107" spans="1:9" ht="17.25" thickBot="1">
      <c r="A107" s="1215"/>
      <c r="B107" s="1483" t="s">
        <v>15</v>
      </c>
      <c r="C107" s="1484"/>
      <c r="D107" s="276">
        <f>D106</f>
        <v>0</v>
      </c>
      <c r="E107" s="276">
        <f t="shared" ref="E107:F107" si="30">E106</f>
        <v>0</v>
      </c>
      <c r="F107" s="276">
        <f t="shared" si="30"/>
        <v>0</v>
      </c>
      <c r="G107" s="203">
        <f t="shared" si="20"/>
        <v>0</v>
      </c>
      <c r="H107" s="211"/>
      <c r="I107" s="50"/>
    </row>
    <row r="108" spans="1:9">
      <c r="A108" s="1196" t="s">
        <v>351</v>
      </c>
      <c r="B108" s="1198" t="s">
        <v>258</v>
      </c>
      <c r="C108" s="402" t="s">
        <v>82</v>
      </c>
      <c r="D108" s="277">
        <v>111034</v>
      </c>
      <c r="E108" s="82"/>
      <c r="F108" s="280">
        <v>111034</v>
      </c>
      <c r="G108" s="202">
        <f t="shared" si="20"/>
        <v>0</v>
      </c>
      <c r="H108" s="162">
        <f t="shared" ref="H108:H109" si="31">G108/D108*100%</f>
        <v>0</v>
      </c>
      <c r="I108" s="47"/>
    </row>
    <row r="109" spans="1:9">
      <c r="A109" s="1196"/>
      <c r="B109" s="1199"/>
      <c r="C109" s="403" t="s">
        <v>44</v>
      </c>
      <c r="D109" s="278">
        <v>1271632</v>
      </c>
      <c r="E109" s="52">
        <v>82412</v>
      </c>
      <c r="F109" s="90">
        <v>1271632</v>
      </c>
      <c r="G109" s="44">
        <f t="shared" si="20"/>
        <v>0</v>
      </c>
      <c r="H109" s="162">
        <f t="shared" si="31"/>
        <v>0</v>
      </c>
      <c r="I109" s="45"/>
    </row>
    <row r="110" spans="1:9" ht="17.25" thickBot="1">
      <c r="A110" s="1443"/>
      <c r="B110" s="1481" t="s">
        <v>15</v>
      </c>
      <c r="C110" s="1482"/>
      <c r="D110" s="770">
        <f>SUM(D108:D109)</f>
        <v>1382666</v>
      </c>
      <c r="E110" s="770">
        <f t="shared" ref="E110:F110" si="32">SUM(E108:E109)</f>
        <v>82412</v>
      </c>
      <c r="F110" s="770">
        <f t="shared" si="32"/>
        <v>1382666</v>
      </c>
      <c r="G110" s="781">
        <f t="shared" si="20"/>
        <v>0</v>
      </c>
      <c r="H110" s="875">
        <f t="shared" si="21"/>
        <v>0</v>
      </c>
      <c r="I110" s="50"/>
    </row>
    <row r="111" spans="1:9" ht="17.25" thickBot="1">
      <c r="A111" s="197" t="s">
        <v>53</v>
      </c>
      <c r="B111" s="198" t="s">
        <v>53</v>
      </c>
      <c r="C111" s="286" t="s">
        <v>88</v>
      </c>
      <c r="D111" s="279"/>
      <c r="E111" s="287">
        <v>103618444</v>
      </c>
      <c r="F111" s="281"/>
      <c r="G111" s="165">
        <f t="shared" si="20"/>
        <v>0</v>
      </c>
      <c r="H111" s="213"/>
      <c r="I111" s="172"/>
    </row>
    <row r="112" spans="1:9" ht="17.25" thickBot="1">
      <c r="A112" s="1314" t="s">
        <v>50</v>
      </c>
      <c r="B112" s="1315"/>
      <c r="C112" s="1316"/>
      <c r="D112" s="375">
        <f>SUM(D71,D75,D105,D107,D110,D111)</f>
        <v>289870000</v>
      </c>
      <c r="E112" s="375">
        <f>SUM(E71,E75,E105,E107,E110,E111)</f>
        <v>291562613</v>
      </c>
      <c r="F112" s="375">
        <f>SUM(F71,F75,F105,F107,F110,F111)</f>
        <v>320870000</v>
      </c>
      <c r="G112" s="375">
        <f t="shared" si="20"/>
        <v>31000000</v>
      </c>
      <c r="H112" s="716">
        <f>G112/D112*100%</f>
        <v>0.10694449235864353</v>
      </c>
      <c r="I112" s="91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99"/>
  </sheetPr>
  <dimension ref="A2:I112"/>
  <sheetViews>
    <sheetView topLeftCell="A95" workbookViewId="0">
      <selection activeCell="I46" sqref="I46"/>
    </sheetView>
  </sheetViews>
  <sheetFormatPr defaultRowHeight="16.5"/>
  <cols>
    <col min="1" max="1" width="12.375" customWidth="1"/>
    <col min="2" max="2" width="14.125" customWidth="1"/>
    <col min="3" max="3" width="21" customWidth="1"/>
    <col min="4" max="4" width="18" customWidth="1"/>
    <col min="5" max="5" width="18.375" customWidth="1"/>
    <col min="6" max="7" width="18.5" customWidth="1"/>
    <col min="8" max="8" width="10.5" customWidth="1"/>
    <col min="9" max="9" width="53.875" customWidth="1"/>
  </cols>
  <sheetData>
    <row r="2" spans="1:9" ht="27" customHeight="1">
      <c r="A2" s="1452" t="s">
        <v>291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512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290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401</v>
      </c>
      <c r="F6" s="1183" t="s">
        <v>301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19.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>
        <f>F8-D8</f>
        <v>0</v>
      </c>
      <c r="H8" s="303"/>
      <c r="I8" s="366"/>
    </row>
    <row r="9" spans="1:9" ht="19.5" customHeight="1">
      <c r="A9" s="1285"/>
      <c r="B9" s="1220"/>
      <c r="C9" s="403" t="s">
        <v>191</v>
      </c>
      <c r="D9" s="297"/>
      <c r="E9" s="297"/>
      <c r="F9" s="297"/>
      <c r="G9" s="309">
        <f t="shared" ref="G9:G20" si="0">F9-D9</f>
        <v>0</v>
      </c>
      <c r="H9" s="300"/>
      <c r="I9" s="367"/>
    </row>
    <row r="10" spans="1:9" ht="19.5" customHeight="1">
      <c r="A10" s="1285"/>
      <c r="B10" s="1220"/>
      <c r="C10" s="403" t="s">
        <v>192</v>
      </c>
      <c r="D10" s="297"/>
      <c r="E10" s="297"/>
      <c r="F10" s="297"/>
      <c r="G10" s="309">
        <f t="shared" si="0"/>
        <v>0</v>
      </c>
      <c r="H10" s="300"/>
      <c r="I10" s="367"/>
    </row>
    <row r="11" spans="1:9" ht="19.5" customHeight="1">
      <c r="A11" s="1285"/>
      <c r="B11" s="1220"/>
      <c r="C11" s="403" t="s">
        <v>193</v>
      </c>
      <c r="D11" s="297"/>
      <c r="E11" s="297"/>
      <c r="F11" s="297"/>
      <c r="G11" s="309">
        <f t="shared" si="0"/>
        <v>0</v>
      </c>
      <c r="H11" s="300"/>
      <c r="I11" s="367"/>
    </row>
    <row r="12" spans="1:9" ht="19.5" customHeight="1">
      <c r="A12" s="1285"/>
      <c r="B12" s="1198"/>
      <c r="C12" s="403" t="s">
        <v>194</v>
      </c>
      <c r="D12" s="297"/>
      <c r="E12" s="297"/>
      <c r="F12" s="297"/>
      <c r="G12" s="309">
        <f t="shared" si="0"/>
        <v>0</v>
      </c>
      <c r="H12" s="300"/>
      <c r="I12" s="367"/>
    </row>
    <row r="13" spans="1:9" ht="18" thickBot="1">
      <c r="A13" s="1286"/>
      <c r="B13" s="1293" t="s">
        <v>15</v>
      </c>
      <c r="C13" s="1293"/>
      <c r="D13" s="298">
        <f>SUM(D8:D12)</f>
        <v>0</v>
      </c>
      <c r="E13" s="298">
        <f t="shared" ref="E13:F13" si="1">SUM(E8:E12)</f>
        <v>0</v>
      </c>
      <c r="F13" s="298">
        <f t="shared" si="1"/>
        <v>0</v>
      </c>
      <c r="G13" s="310">
        <f t="shared" si="0"/>
        <v>0</v>
      </c>
      <c r="H13" s="301"/>
      <c r="I13" s="368"/>
    </row>
    <row r="14" spans="1:9" ht="30" customHeight="1">
      <c r="A14" s="1324" t="s">
        <v>3</v>
      </c>
      <c r="B14" s="1220" t="s">
        <v>3</v>
      </c>
      <c r="C14" s="402" t="s">
        <v>183</v>
      </c>
      <c r="D14" s="302"/>
      <c r="E14" s="302"/>
      <c r="F14" s="302"/>
      <c r="G14" s="309">
        <f t="shared" si="0"/>
        <v>0</v>
      </c>
      <c r="H14" s="303"/>
      <c r="I14" s="369"/>
    </row>
    <row r="15" spans="1:9" ht="28.5" customHeight="1">
      <c r="A15" s="1324"/>
      <c r="B15" s="1220"/>
      <c r="C15" s="403" t="s">
        <v>184</v>
      </c>
      <c r="D15" s="297"/>
      <c r="E15" s="297"/>
      <c r="F15" s="297"/>
      <c r="G15" s="309">
        <f t="shared" si="0"/>
        <v>0</v>
      </c>
      <c r="H15" s="300"/>
      <c r="I15" s="370"/>
    </row>
    <row r="16" spans="1:9" ht="17.25" customHeight="1">
      <c r="A16" s="1324"/>
      <c r="B16" s="1220"/>
      <c r="C16" s="403" t="s">
        <v>185</v>
      </c>
      <c r="D16" s="297"/>
      <c r="E16" s="297"/>
      <c r="F16" s="297"/>
      <c r="G16" s="309">
        <f t="shared" si="0"/>
        <v>0</v>
      </c>
      <c r="H16" s="300"/>
      <c r="I16" s="370"/>
    </row>
    <row r="17" spans="1:9" ht="17.25" customHeight="1">
      <c r="A17" s="1324"/>
      <c r="B17" s="1220"/>
      <c r="C17" s="403" t="s">
        <v>186</v>
      </c>
      <c r="D17" s="297"/>
      <c r="E17" s="297"/>
      <c r="F17" s="297"/>
      <c r="G17" s="309">
        <f t="shared" si="0"/>
        <v>0</v>
      </c>
      <c r="H17" s="300"/>
      <c r="I17" s="370"/>
    </row>
    <row r="18" spans="1:9" ht="17.25" customHeight="1">
      <c r="A18" s="1324"/>
      <c r="B18" s="1220"/>
      <c r="C18" s="402" t="s">
        <v>187</v>
      </c>
      <c r="D18" s="297"/>
      <c r="E18" s="297"/>
      <c r="F18" s="297"/>
      <c r="G18" s="309">
        <f t="shared" si="0"/>
        <v>0</v>
      </c>
      <c r="H18" s="300"/>
      <c r="I18" s="367"/>
    </row>
    <row r="19" spans="1:9" ht="17.25" customHeight="1">
      <c r="A19" s="1324"/>
      <c r="B19" s="1220"/>
      <c r="C19" s="191" t="s">
        <v>189</v>
      </c>
      <c r="D19" s="297"/>
      <c r="E19" s="297"/>
      <c r="F19" s="297"/>
      <c r="G19" s="309">
        <f t="shared" si="0"/>
        <v>0</v>
      </c>
      <c r="H19" s="300"/>
      <c r="I19" s="367"/>
    </row>
    <row r="20" spans="1:9" ht="17.25" customHeight="1">
      <c r="A20" s="1324"/>
      <c r="B20" s="1220"/>
      <c r="C20" s="191" t="s">
        <v>190</v>
      </c>
      <c r="D20" s="297"/>
      <c r="E20" s="297"/>
      <c r="F20" s="297"/>
      <c r="G20" s="309">
        <f t="shared" si="0"/>
        <v>0</v>
      </c>
      <c r="H20" s="300"/>
      <c r="I20" s="367"/>
    </row>
    <row r="21" spans="1:9" ht="17.25" customHeight="1">
      <c r="A21" s="1324"/>
      <c r="B21" s="1198"/>
      <c r="C21" s="191" t="s">
        <v>209</v>
      </c>
      <c r="D21" s="78">
        <v>133740000</v>
      </c>
      <c r="E21" s="78">
        <v>83176250</v>
      </c>
      <c r="F21" s="43">
        <v>133740000</v>
      </c>
      <c r="G21" s="44">
        <f>F21-D21</f>
        <v>0</v>
      </c>
      <c r="H21" s="162">
        <f>G21/D21*100</f>
        <v>0</v>
      </c>
      <c r="I21" s="45"/>
    </row>
    <row r="22" spans="1:9" ht="17.25" thickBot="1">
      <c r="A22" s="1442"/>
      <c r="B22" s="1326" t="s">
        <v>15</v>
      </c>
      <c r="C22" s="1327"/>
      <c r="D22" s="713">
        <f>SUM(D14:D21)</f>
        <v>133740000</v>
      </c>
      <c r="E22" s="713">
        <f t="shared" ref="E22:F22" si="2">SUM(E14:E21)</f>
        <v>83176250</v>
      </c>
      <c r="F22" s="713">
        <f t="shared" si="2"/>
        <v>133740000</v>
      </c>
      <c r="G22" s="846">
        <f t="shared" ref="G22:G48" si="3">F22-D22</f>
        <v>0</v>
      </c>
      <c r="H22" s="875">
        <f t="shared" ref="H22" si="4">G22/D22*100</f>
        <v>0</v>
      </c>
      <c r="I22" s="49"/>
    </row>
    <row r="23" spans="1:9" ht="15.75" customHeight="1">
      <c r="A23" s="1287" t="s">
        <v>201</v>
      </c>
      <c r="B23" s="1219" t="s">
        <v>201</v>
      </c>
      <c r="C23" s="192" t="s">
        <v>146</v>
      </c>
      <c r="D23" s="83"/>
      <c r="E23" s="83"/>
      <c r="F23" s="84"/>
      <c r="G23" s="205">
        <f t="shared" si="3"/>
        <v>0</v>
      </c>
      <c r="H23" s="208"/>
      <c r="I23" s="92"/>
    </row>
    <row r="24" spans="1:9" ht="15.75" customHeight="1">
      <c r="A24" s="1288"/>
      <c r="B24" s="1220"/>
      <c r="C24" s="403" t="s">
        <v>78</v>
      </c>
      <c r="D24" s="52"/>
      <c r="E24" s="52"/>
      <c r="F24" s="79"/>
      <c r="G24" s="206">
        <f t="shared" si="3"/>
        <v>0</v>
      </c>
      <c r="H24" s="209"/>
      <c r="I24" s="93"/>
    </row>
    <row r="25" spans="1:9" ht="15.75" customHeight="1">
      <c r="A25" s="1288"/>
      <c r="B25" s="1220"/>
      <c r="C25" s="403" t="s">
        <v>36</v>
      </c>
      <c r="D25" s="52"/>
      <c r="E25" s="52"/>
      <c r="F25" s="79"/>
      <c r="G25" s="206">
        <f t="shared" si="3"/>
        <v>0</v>
      </c>
      <c r="H25" s="209"/>
      <c r="I25" s="93"/>
    </row>
    <row r="26" spans="1:9" ht="15.75" customHeight="1">
      <c r="A26" s="1288"/>
      <c r="B26" s="1198"/>
      <c r="C26" s="403" t="s">
        <v>79</v>
      </c>
      <c r="D26" s="52"/>
      <c r="E26" s="52"/>
      <c r="F26" s="79"/>
      <c r="G26" s="206">
        <f t="shared" si="3"/>
        <v>0</v>
      </c>
      <c r="H26" s="209"/>
      <c r="I26" s="93"/>
    </row>
    <row r="27" spans="1:9" ht="17.25" thickBot="1">
      <c r="A27" s="1289"/>
      <c r="B27" s="1282" t="s">
        <v>15</v>
      </c>
      <c r="C27" s="1318"/>
      <c r="D27" s="86">
        <f>SUM(D23:D26)</f>
        <v>0</v>
      </c>
      <c r="E27" s="86">
        <f t="shared" ref="E27:F27" si="5">SUM(E23:E26)</f>
        <v>0</v>
      </c>
      <c r="F27" s="86">
        <f t="shared" si="5"/>
        <v>0</v>
      </c>
      <c r="G27" s="207">
        <f t="shared" si="3"/>
        <v>0</v>
      </c>
      <c r="H27" s="210"/>
      <c r="I27" s="94"/>
    </row>
    <row r="28" spans="1:9" ht="18.75" customHeight="1">
      <c r="A28" s="1236" t="s">
        <v>203</v>
      </c>
      <c r="B28" s="1198" t="s">
        <v>203</v>
      </c>
      <c r="C28" s="196" t="s">
        <v>7</v>
      </c>
      <c r="D28" s="82"/>
      <c r="E28" s="82"/>
      <c r="F28" s="82"/>
      <c r="G28" s="44">
        <f t="shared" si="3"/>
        <v>0</v>
      </c>
      <c r="H28" s="162"/>
      <c r="I28" s="95"/>
    </row>
    <row r="29" spans="1:9" ht="18.75" customHeight="1">
      <c r="A29" s="1237"/>
      <c r="B29" s="1199"/>
      <c r="C29" s="196" t="s">
        <v>8</v>
      </c>
      <c r="D29" s="78"/>
      <c r="E29" s="78"/>
      <c r="F29" s="44"/>
      <c r="G29" s="44">
        <f t="shared" si="3"/>
        <v>0</v>
      </c>
      <c r="H29" s="162"/>
      <c r="I29" s="45"/>
    </row>
    <row r="30" spans="1:9" ht="17.25" thickBot="1">
      <c r="A30" s="1238"/>
      <c r="B30" s="1293" t="s">
        <v>15</v>
      </c>
      <c r="C30" s="1293"/>
      <c r="D30" s="80">
        <f>SUM(D28:D29)</f>
        <v>0</v>
      </c>
      <c r="E30" s="80">
        <f t="shared" ref="E30:F30" si="6">SUM(E28:E29)</f>
        <v>0</v>
      </c>
      <c r="F30" s="364">
        <f t="shared" si="6"/>
        <v>0</v>
      </c>
      <c r="G30" s="364">
        <f t="shared" si="3"/>
        <v>0</v>
      </c>
      <c r="H30" s="304"/>
      <c r="I30" s="50"/>
    </row>
    <row r="31" spans="1:9" ht="21.75" customHeight="1">
      <c r="A31" s="1284" t="s">
        <v>205</v>
      </c>
      <c r="B31" s="1219" t="s">
        <v>205</v>
      </c>
      <c r="C31" s="192" t="s">
        <v>196</v>
      </c>
      <c r="D31" s="84"/>
      <c r="E31" s="84"/>
      <c r="F31" s="82"/>
      <c r="G31" s="82">
        <f t="shared" si="3"/>
        <v>0</v>
      </c>
      <c r="H31" s="288"/>
      <c r="I31" s="92"/>
    </row>
    <row r="32" spans="1:9" ht="21.75" customHeight="1">
      <c r="A32" s="1285"/>
      <c r="B32" s="1198"/>
      <c r="C32" s="403" t="s">
        <v>197</v>
      </c>
      <c r="D32" s="79"/>
      <c r="E32" s="79"/>
      <c r="F32" s="79"/>
      <c r="G32" s="79">
        <f t="shared" si="3"/>
        <v>0</v>
      </c>
      <c r="H32" s="284"/>
      <c r="I32" s="96"/>
    </row>
    <row r="33" spans="1:9" ht="17.25" thickBot="1">
      <c r="A33" s="1286"/>
      <c r="B33" s="404"/>
      <c r="C33" s="404" t="s">
        <v>15</v>
      </c>
      <c r="D33" s="86">
        <f>SUM(D31:D32)</f>
        <v>0</v>
      </c>
      <c r="E33" s="86">
        <f t="shared" ref="E33:F33" si="7">SUM(E31:E32)</f>
        <v>0</v>
      </c>
      <c r="F33" s="86">
        <f t="shared" si="7"/>
        <v>0</v>
      </c>
      <c r="G33" s="48">
        <f t="shared" si="3"/>
        <v>0</v>
      </c>
      <c r="H33" s="299"/>
      <c r="I33" s="94"/>
    </row>
    <row r="34" spans="1:9" ht="23.25" customHeight="1">
      <c r="A34" s="411"/>
      <c r="B34" s="1220" t="s">
        <v>4</v>
      </c>
      <c r="C34" s="402" t="s">
        <v>225</v>
      </c>
      <c r="D34" s="82"/>
      <c r="E34" s="82"/>
      <c r="F34" s="82"/>
      <c r="G34" s="593">
        <f t="shared" si="3"/>
        <v>0</v>
      </c>
      <c r="H34" s="870"/>
      <c r="I34" s="306"/>
    </row>
    <row r="35" spans="1:9" ht="23.25" customHeight="1">
      <c r="A35" s="1214" t="s">
        <v>4</v>
      </c>
      <c r="B35" s="1198"/>
      <c r="C35" s="191" t="s">
        <v>226</v>
      </c>
      <c r="D35" s="79"/>
      <c r="E35" s="79"/>
      <c r="F35" s="52"/>
      <c r="G35" s="82">
        <f t="shared" si="3"/>
        <v>0</v>
      </c>
      <c r="H35" s="288"/>
      <c r="I35" s="96"/>
    </row>
    <row r="36" spans="1:9" ht="17.25" thickBot="1">
      <c r="A36" s="1215"/>
      <c r="B36" s="1320" t="s">
        <v>15</v>
      </c>
      <c r="C36" s="1321"/>
      <c r="D36" s="307">
        <f>SUM(D34:D35)</f>
        <v>0</v>
      </c>
      <c r="E36" s="307">
        <f t="shared" ref="E36:F36" si="8">SUM(E34:E35)</f>
        <v>0</v>
      </c>
      <c r="F36" s="307">
        <f t="shared" si="8"/>
        <v>0</v>
      </c>
      <c r="G36" s="203">
        <f t="shared" si="3"/>
        <v>0</v>
      </c>
      <c r="H36" s="211"/>
      <c r="I36" s="50"/>
    </row>
    <row r="37" spans="1:9" ht="24.75" customHeight="1">
      <c r="A37" s="1213" t="s">
        <v>212</v>
      </c>
      <c r="B37" s="1219" t="s">
        <v>212</v>
      </c>
      <c r="C37" s="194" t="s">
        <v>10</v>
      </c>
      <c r="D37" s="81">
        <v>27068844</v>
      </c>
      <c r="E37" s="81">
        <v>27068844</v>
      </c>
      <c r="F37" s="51">
        <v>27068844</v>
      </c>
      <c r="G37" s="44">
        <f t="shared" si="3"/>
        <v>0</v>
      </c>
      <c r="H37" s="162">
        <f>G37/D37*100%</f>
        <v>0</v>
      </c>
      <c r="I37" s="87"/>
    </row>
    <row r="38" spans="1:9" ht="24.75" customHeight="1">
      <c r="A38" s="1214"/>
      <c r="B38" s="1198"/>
      <c r="C38" s="842" t="s">
        <v>216</v>
      </c>
      <c r="D38" s="88"/>
      <c r="E38" s="88"/>
      <c r="F38" s="165"/>
      <c r="G38" s="44">
        <f t="shared" si="3"/>
        <v>0</v>
      </c>
      <c r="H38" s="166"/>
      <c r="I38" s="305"/>
    </row>
    <row r="39" spans="1:9" ht="17.25" thickBot="1">
      <c r="A39" s="1215"/>
      <c r="B39" s="1311" t="s">
        <v>15</v>
      </c>
      <c r="C39" s="1312"/>
      <c r="D39" s="86">
        <f>SUM(D37:D38)</f>
        <v>27068844</v>
      </c>
      <c r="E39" s="86">
        <f t="shared" ref="E39:F39" si="9">SUM(E37:E38)</f>
        <v>27068844</v>
      </c>
      <c r="F39" s="86">
        <f t="shared" si="9"/>
        <v>27068844</v>
      </c>
      <c r="G39" s="48">
        <f t="shared" si="3"/>
        <v>0</v>
      </c>
      <c r="H39" s="612">
        <f>G39/D39*100%</f>
        <v>0</v>
      </c>
      <c r="I39" s="94"/>
    </row>
    <row r="40" spans="1:9" ht="15.75" customHeight="1">
      <c r="A40" s="1438" t="s">
        <v>214</v>
      </c>
      <c r="B40" s="1234" t="s">
        <v>214</v>
      </c>
      <c r="C40" s="834" t="s">
        <v>489</v>
      </c>
      <c r="D40" s="84"/>
      <c r="E40" s="84"/>
      <c r="F40" s="83"/>
      <c r="G40" s="200">
        <f t="shared" si="3"/>
        <v>0</v>
      </c>
      <c r="H40" s="598"/>
      <c r="I40" s="92"/>
    </row>
    <row r="41" spans="1:9" ht="15.75" customHeight="1">
      <c r="A41" s="1439"/>
      <c r="B41" s="1199"/>
      <c r="C41" s="836" t="s">
        <v>215</v>
      </c>
      <c r="D41" s="79">
        <v>19156</v>
      </c>
      <c r="E41" s="79">
        <v>12526</v>
      </c>
      <c r="F41" s="52">
        <v>19156</v>
      </c>
      <c r="G41" s="44">
        <f t="shared" si="3"/>
        <v>0</v>
      </c>
      <c r="H41" s="284">
        <f t="shared" ref="H41:H44" si="10">G41/D41*100%</f>
        <v>0</v>
      </c>
      <c r="I41" s="96"/>
    </row>
    <row r="42" spans="1:9" ht="15.75" customHeight="1">
      <c r="A42" s="1439"/>
      <c r="B42" s="1199"/>
      <c r="C42" s="836" t="s">
        <v>217</v>
      </c>
      <c r="D42" s="79"/>
      <c r="E42" s="79"/>
      <c r="F42" s="52"/>
      <c r="G42" s="44">
        <f t="shared" si="3"/>
        <v>0</v>
      </c>
      <c r="H42" s="284"/>
      <c r="I42" s="96"/>
    </row>
    <row r="43" spans="1:9" ht="15.75" customHeight="1">
      <c r="A43" s="1439"/>
      <c r="B43" s="1199"/>
      <c r="C43" s="836" t="s">
        <v>12</v>
      </c>
      <c r="D43" s="79"/>
      <c r="E43" s="79"/>
      <c r="F43" s="52"/>
      <c r="G43" s="44">
        <f t="shared" si="3"/>
        <v>0</v>
      </c>
      <c r="H43" s="284"/>
      <c r="I43" s="96"/>
    </row>
    <row r="44" spans="1:9" ht="17.25" thickBot="1">
      <c r="A44" s="1440"/>
      <c r="B44" s="1293" t="s">
        <v>15</v>
      </c>
      <c r="C44" s="1293"/>
      <c r="D44" s="712">
        <f>SUM(D40:D43)</f>
        <v>19156</v>
      </c>
      <c r="E44" s="712">
        <f t="shared" ref="E44:F44" si="11">SUM(E40:E43)</f>
        <v>12526</v>
      </c>
      <c r="F44" s="712">
        <f t="shared" si="11"/>
        <v>19156</v>
      </c>
      <c r="G44" s="713">
        <f t="shared" si="3"/>
        <v>0</v>
      </c>
      <c r="H44" s="872">
        <f t="shared" si="10"/>
        <v>0</v>
      </c>
      <c r="I44" s="94"/>
    </row>
    <row r="45" spans="1:9" ht="24" customHeight="1">
      <c r="A45" s="1236" t="s">
        <v>218</v>
      </c>
      <c r="B45" s="1234" t="s">
        <v>219</v>
      </c>
      <c r="C45" s="834" t="s">
        <v>220</v>
      </c>
      <c r="D45" s="84"/>
      <c r="E45" s="84"/>
      <c r="F45" s="83"/>
      <c r="G45" s="200">
        <f t="shared" si="3"/>
        <v>0</v>
      </c>
      <c r="H45" s="598"/>
      <c r="I45" s="92"/>
    </row>
    <row r="46" spans="1:9" ht="24" customHeight="1" thickBot="1">
      <c r="A46" s="1237"/>
      <c r="B46" s="1235"/>
      <c r="C46" s="839" t="s">
        <v>221</v>
      </c>
      <c r="D46" s="86"/>
      <c r="E46" s="86"/>
      <c r="F46" s="85"/>
      <c r="G46" s="48">
        <f t="shared" si="3"/>
        <v>0</v>
      </c>
      <c r="H46" s="612"/>
      <c r="I46" s="94"/>
    </row>
    <row r="47" spans="1:9" ht="17.25" thickBot="1">
      <c r="A47" s="1441"/>
      <c r="B47" s="1485" t="s">
        <v>15</v>
      </c>
      <c r="C47" s="1485"/>
      <c r="D47" s="607">
        <f>SUM(D45:D46)</f>
        <v>0</v>
      </c>
      <c r="E47" s="607">
        <f t="shared" ref="E47:F47" si="12">SUM(E45:E46)</f>
        <v>0</v>
      </c>
      <c r="F47" s="607">
        <f t="shared" si="12"/>
        <v>0</v>
      </c>
      <c r="G47" s="165">
        <f t="shared" si="3"/>
        <v>0</v>
      </c>
      <c r="H47" s="288"/>
      <c r="I47" s="172"/>
    </row>
    <row r="48" spans="1:9" s="868" customFormat="1" ht="17.25" thickBot="1">
      <c r="A48" s="1314" t="s">
        <v>50</v>
      </c>
      <c r="B48" s="1315"/>
      <c r="C48" s="1316"/>
      <c r="D48" s="375">
        <f>SUM(D22,D27,D30,D36,D39,D44,D47)</f>
        <v>160828000</v>
      </c>
      <c r="E48" s="375">
        <f t="shared" ref="E48:F48" si="13">SUM(E22,E27,E30,E36,E39,E44,E47)</f>
        <v>110257620</v>
      </c>
      <c r="F48" s="375">
        <f t="shared" si="13"/>
        <v>160828000</v>
      </c>
      <c r="G48" s="375">
        <f t="shared" si="3"/>
        <v>0</v>
      </c>
      <c r="H48" s="716">
        <f>G48/D48*100%</f>
        <v>0</v>
      </c>
      <c r="I48" s="91"/>
    </row>
    <row r="49" spans="1:9" ht="17.25" thickBot="1">
      <c r="A49" s="1449" t="s">
        <v>83</v>
      </c>
      <c r="B49" s="1297"/>
      <c r="C49" s="1297"/>
      <c r="D49" s="1297"/>
      <c r="E49" s="1297"/>
      <c r="F49" s="1297"/>
      <c r="G49" s="1297"/>
      <c r="H49" s="1297"/>
      <c r="I49" s="1450"/>
    </row>
    <row r="50" spans="1:9" ht="17.45" customHeight="1">
      <c r="A50" s="1225" t="s">
        <v>35</v>
      </c>
      <c r="B50" s="1226"/>
      <c r="C50" s="1226"/>
      <c r="D50" s="1183" t="s">
        <v>302</v>
      </c>
      <c r="E50" s="1183" t="s">
        <v>409</v>
      </c>
      <c r="F50" s="1183" t="s">
        <v>301</v>
      </c>
      <c r="G50" s="1183" t="s">
        <v>71</v>
      </c>
      <c r="H50" s="1185" t="s">
        <v>59</v>
      </c>
      <c r="I50" s="1187" t="s">
        <v>73</v>
      </c>
    </row>
    <row r="51" spans="1:9" ht="18" customHeight="1" thickBot="1">
      <c r="A51" s="97" t="s">
        <v>0</v>
      </c>
      <c r="B51" s="170" t="s">
        <v>1</v>
      </c>
      <c r="C51" s="170" t="s">
        <v>2</v>
      </c>
      <c r="D51" s="1184"/>
      <c r="E51" s="1184"/>
      <c r="F51" s="1184"/>
      <c r="G51" s="1184"/>
      <c r="H51" s="1186"/>
      <c r="I51" s="1188"/>
    </row>
    <row r="52" spans="1:9">
      <c r="A52" s="204" t="s">
        <v>228</v>
      </c>
      <c r="B52" s="1234" t="s">
        <v>229</v>
      </c>
      <c r="C52" s="729" t="s">
        <v>19</v>
      </c>
      <c r="D52" s="51">
        <v>93618000</v>
      </c>
      <c r="E52" s="51">
        <v>59478125</v>
      </c>
      <c r="F52" s="51">
        <v>93618000</v>
      </c>
      <c r="G52" s="200">
        <f>F52-D52</f>
        <v>0</v>
      </c>
      <c r="H52" s="596">
        <f>G52/D52*100%</f>
        <v>0</v>
      </c>
      <c r="I52" s="737"/>
    </row>
    <row r="53" spans="1:9">
      <c r="A53" s="77"/>
      <c r="B53" s="1199"/>
      <c r="C53" s="195" t="s">
        <v>38</v>
      </c>
      <c r="D53" s="43">
        <v>1271000</v>
      </c>
      <c r="E53" s="43"/>
      <c r="F53" s="43">
        <v>1271000</v>
      </c>
      <c r="G53" s="44">
        <f t="shared" ref="G53:G56" si="14">F53-D53</f>
        <v>0</v>
      </c>
      <c r="H53" s="162">
        <f t="shared" ref="H53:H112" si="15">G53/D53*100%</f>
        <v>0</v>
      </c>
      <c r="I53" s="45"/>
    </row>
    <row r="54" spans="1:9">
      <c r="A54" s="77"/>
      <c r="B54" s="1199"/>
      <c r="C54" s="195" t="s">
        <v>222</v>
      </c>
      <c r="D54" s="44"/>
      <c r="E54" s="44"/>
      <c r="F54" s="43"/>
      <c r="G54" s="44">
        <f t="shared" si="14"/>
        <v>0</v>
      </c>
      <c r="H54" s="162"/>
      <c r="I54" s="45"/>
    </row>
    <row r="55" spans="1:9" ht="18" customHeight="1">
      <c r="A55" s="77"/>
      <c r="B55" s="1199"/>
      <c r="C55" s="195" t="s">
        <v>111</v>
      </c>
      <c r="D55" s="43">
        <v>7810000</v>
      </c>
      <c r="E55" s="43">
        <v>4956670</v>
      </c>
      <c r="F55" s="43">
        <v>7810000</v>
      </c>
      <c r="G55" s="44">
        <f t="shared" si="14"/>
        <v>0</v>
      </c>
      <c r="H55" s="162">
        <f t="shared" si="15"/>
        <v>0</v>
      </c>
      <c r="I55" s="45"/>
    </row>
    <row r="56" spans="1:9" ht="18" customHeight="1">
      <c r="A56" s="77"/>
      <c r="B56" s="1199"/>
      <c r="C56" s="195" t="s">
        <v>39</v>
      </c>
      <c r="D56" s="43">
        <v>11980000</v>
      </c>
      <c r="E56" s="43">
        <v>7476620</v>
      </c>
      <c r="F56" s="43">
        <v>11980000</v>
      </c>
      <c r="G56" s="44">
        <f t="shared" si="14"/>
        <v>0</v>
      </c>
      <c r="H56" s="162">
        <f t="shared" si="15"/>
        <v>0</v>
      </c>
      <c r="I56" s="45"/>
    </row>
    <row r="57" spans="1:9" ht="18" customHeight="1">
      <c r="A57" s="77"/>
      <c r="B57" s="1199"/>
      <c r="C57" s="195" t="s">
        <v>22</v>
      </c>
      <c r="D57" s="43"/>
      <c r="E57" s="43"/>
      <c r="F57" s="43"/>
      <c r="G57" s="44">
        <f t="shared" ref="G57:G112" si="16">F57-D57</f>
        <v>0</v>
      </c>
      <c r="H57" s="162"/>
      <c r="I57" s="45"/>
    </row>
    <row r="58" spans="1:9" ht="17.25" thickBot="1">
      <c r="A58" s="77"/>
      <c r="B58" s="1235"/>
      <c r="C58" s="731" t="s">
        <v>385</v>
      </c>
      <c r="D58" s="732">
        <f>SUM(D52:D57)</f>
        <v>114679000</v>
      </c>
      <c r="E58" s="732">
        <f t="shared" ref="E58:F58" si="17">SUM(E52:E57)</f>
        <v>71911415</v>
      </c>
      <c r="F58" s="732">
        <f t="shared" si="17"/>
        <v>114679000</v>
      </c>
      <c r="G58" s="713">
        <f t="shared" si="16"/>
        <v>0</v>
      </c>
      <c r="H58" s="733">
        <f t="shared" si="15"/>
        <v>0</v>
      </c>
      <c r="I58" s="49"/>
    </row>
    <row r="59" spans="1:9" ht="21.75" customHeight="1">
      <c r="A59" s="77"/>
      <c r="B59" s="1234" t="s">
        <v>117</v>
      </c>
      <c r="C59" s="194" t="s">
        <v>23</v>
      </c>
      <c r="D59" s="734"/>
      <c r="E59" s="51"/>
      <c r="F59" s="51"/>
      <c r="G59" s="200">
        <f t="shared" si="16"/>
        <v>0</v>
      </c>
      <c r="H59" s="596"/>
      <c r="I59" s="737"/>
    </row>
    <row r="60" spans="1:9" ht="21.75" customHeight="1">
      <c r="A60" s="77"/>
      <c r="B60" s="1199"/>
      <c r="C60" s="285" t="s">
        <v>224</v>
      </c>
      <c r="D60" s="43"/>
      <c r="E60" s="43"/>
      <c r="F60" s="43"/>
      <c r="G60" s="44">
        <f t="shared" si="16"/>
        <v>0</v>
      </c>
      <c r="H60" s="162"/>
      <c r="I60" s="45"/>
    </row>
    <row r="61" spans="1:9">
      <c r="A61" s="77"/>
      <c r="B61" s="1199"/>
      <c r="C61" s="195" t="s">
        <v>24</v>
      </c>
      <c r="D61" s="43"/>
      <c r="E61" s="43"/>
      <c r="F61" s="43"/>
      <c r="G61" s="44">
        <f t="shared" si="16"/>
        <v>0</v>
      </c>
      <c r="H61" s="162"/>
      <c r="I61" s="45"/>
    </row>
    <row r="62" spans="1:9" ht="17.25" thickBot="1">
      <c r="A62" s="77"/>
      <c r="B62" s="1235"/>
      <c r="C62" s="731" t="s">
        <v>386</v>
      </c>
      <c r="D62" s="80">
        <f>SUM(D59:D61)</f>
        <v>0</v>
      </c>
      <c r="E62" s="80">
        <f t="shared" ref="E62:F62" si="18">SUM(E59:E61)</f>
        <v>0</v>
      </c>
      <c r="F62" s="80">
        <f t="shared" si="18"/>
        <v>0</v>
      </c>
      <c r="G62" s="48">
        <f t="shared" si="16"/>
        <v>0</v>
      </c>
      <c r="H62" s="299"/>
      <c r="I62" s="49"/>
    </row>
    <row r="63" spans="1:9">
      <c r="A63" s="77"/>
      <c r="B63" s="1234" t="s">
        <v>170</v>
      </c>
      <c r="C63" s="729" t="s">
        <v>25</v>
      </c>
      <c r="D63" s="200"/>
      <c r="E63" s="736"/>
      <c r="F63" s="51"/>
      <c r="G63" s="200">
        <f t="shared" si="16"/>
        <v>0</v>
      </c>
      <c r="H63" s="596"/>
      <c r="I63" s="737"/>
    </row>
    <row r="64" spans="1:9" ht="14.25" customHeight="1">
      <c r="A64" s="77"/>
      <c r="B64" s="1199"/>
      <c r="C64" s="195" t="s">
        <v>40</v>
      </c>
      <c r="D64" s="272">
        <v>1248000</v>
      </c>
      <c r="E64" s="164">
        <v>829360</v>
      </c>
      <c r="F64" s="90">
        <v>1248000</v>
      </c>
      <c r="G64" s="44">
        <f t="shared" si="16"/>
        <v>0</v>
      </c>
      <c r="H64" s="162">
        <f t="shared" si="15"/>
        <v>0</v>
      </c>
      <c r="I64" s="45"/>
    </row>
    <row r="65" spans="1:9" ht="14.25" customHeight="1">
      <c r="A65" s="77"/>
      <c r="B65" s="1199"/>
      <c r="C65" s="195" t="s">
        <v>27</v>
      </c>
      <c r="D65" s="272">
        <v>540000</v>
      </c>
      <c r="E65" s="52">
        <v>344000</v>
      </c>
      <c r="F65" s="90">
        <v>540000</v>
      </c>
      <c r="G65" s="44">
        <f t="shared" si="16"/>
        <v>0</v>
      </c>
      <c r="H65" s="162">
        <f t="shared" si="15"/>
        <v>0</v>
      </c>
      <c r="I65" s="45"/>
    </row>
    <row r="66" spans="1:9" ht="14.25" customHeight="1">
      <c r="A66" s="77"/>
      <c r="B66" s="1199"/>
      <c r="C66" s="195" t="s">
        <v>28</v>
      </c>
      <c r="D66" s="272">
        <v>1000000</v>
      </c>
      <c r="E66" s="52"/>
      <c r="F66" s="90">
        <v>1000000</v>
      </c>
      <c r="G66" s="44">
        <f t="shared" si="16"/>
        <v>0</v>
      </c>
      <c r="H66" s="162">
        <f t="shared" si="15"/>
        <v>0</v>
      </c>
      <c r="I66" s="45"/>
    </row>
    <row r="67" spans="1:9" ht="14.25" customHeight="1">
      <c r="A67" s="119"/>
      <c r="B67" s="1199"/>
      <c r="C67" s="195" t="s">
        <v>41</v>
      </c>
      <c r="D67" s="273"/>
      <c r="E67" s="164"/>
      <c r="F67" s="201"/>
      <c r="G67" s="165">
        <f t="shared" si="16"/>
        <v>0</v>
      </c>
      <c r="H67" s="162"/>
      <c r="I67" s="89"/>
    </row>
    <row r="68" spans="1:9" ht="14.25" customHeight="1">
      <c r="A68" s="119"/>
      <c r="B68" s="1199"/>
      <c r="C68" s="842" t="s">
        <v>113</v>
      </c>
      <c r="D68" s="52"/>
      <c r="E68" s="52"/>
      <c r="F68" s="52"/>
      <c r="G68" s="79">
        <f t="shared" si="16"/>
        <v>0</v>
      </c>
      <c r="H68" s="162"/>
      <c r="I68" s="96"/>
    </row>
    <row r="69" spans="1:9" ht="14.25" customHeight="1">
      <c r="A69" s="119"/>
      <c r="B69" s="1199"/>
      <c r="C69" s="842" t="s">
        <v>42</v>
      </c>
      <c r="D69" s="52"/>
      <c r="E69" s="52"/>
      <c r="F69" s="52"/>
      <c r="G69" s="79">
        <f t="shared" si="16"/>
        <v>0</v>
      </c>
      <c r="H69" s="162"/>
      <c r="I69" s="96"/>
    </row>
    <row r="70" spans="1:9" ht="17.25" thickBot="1">
      <c r="A70" s="119"/>
      <c r="B70" s="1235"/>
      <c r="C70" s="738" t="s">
        <v>387</v>
      </c>
      <c r="D70" s="774">
        <f>SUM(D63:D69)</f>
        <v>2788000</v>
      </c>
      <c r="E70" s="774">
        <f t="shared" ref="E70:F70" si="19">SUM(E63:E69)</f>
        <v>1173360</v>
      </c>
      <c r="F70" s="774">
        <f t="shared" si="19"/>
        <v>2788000</v>
      </c>
      <c r="G70" s="713">
        <f t="shared" si="16"/>
        <v>0</v>
      </c>
      <c r="H70" s="733">
        <f t="shared" si="15"/>
        <v>0</v>
      </c>
      <c r="I70" s="50"/>
    </row>
    <row r="71" spans="1:9" ht="17.25" thickBot="1">
      <c r="A71" s="171" t="s">
        <v>159</v>
      </c>
      <c r="B71" s="1444" t="s">
        <v>15</v>
      </c>
      <c r="C71" s="1445"/>
      <c r="D71" s="770">
        <f>SUM(D58,D62,D70)</f>
        <v>117467000</v>
      </c>
      <c r="E71" s="713">
        <f t="shared" ref="E71:F71" si="20">SUM(E58,E62,E70)</f>
        <v>73084775</v>
      </c>
      <c r="F71" s="770">
        <f t="shared" si="20"/>
        <v>117467000</v>
      </c>
      <c r="G71" s="713">
        <f t="shared" si="16"/>
        <v>0</v>
      </c>
      <c r="H71" s="733">
        <f t="shared" si="15"/>
        <v>0</v>
      </c>
      <c r="I71" s="49"/>
    </row>
    <row r="72" spans="1:9" ht="18" customHeight="1">
      <c r="A72" s="1236" t="s">
        <v>232</v>
      </c>
      <c r="B72" s="1198" t="s">
        <v>52</v>
      </c>
      <c r="C72" s="196" t="s">
        <v>13</v>
      </c>
      <c r="D72" s="759">
        <v>2000000</v>
      </c>
      <c r="E72" s="290"/>
      <c r="F72" s="734">
        <v>2000000</v>
      </c>
      <c r="G72" s="777">
        <f t="shared" si="16"/>
        <v>0</v>
      </c>
      <c r="H72" s="162">
        <f t="shared" si="15"/>
        <v>0</v>
      </c>
      <c r="I72" s="45"/>
    </row>
    <row r="73" spans="1:9" ht="18" customHeight="1">
      <c r="A73" s="1236"/>
      <c r="B73" s="1198"/>
      <c r="C73" s="659" t="s">
        <v>474</v>
      </c>
      <c r="D73" s="275"/>
      <c r="E73" s="52"/>
      <c r="F73" s="90"/>
      <c r="G73" s="44">
        <f t="shared" si="16"/>
        <v>0</v>
      </c>
      <c r="H73" s="162"/>
      <c r="I73" s="45"/>
    </row>
    <row r="74" spans="1:9" ht="18" customHeight="1">
      <c r="A74" s="1237"/>
      <c r="B74" s="1199"/>
      <c r="C74" s="191" t="s">
        <v>43</v>
      </c>
      <c r="D74" s="275">
        <v>2000000</v>
      </c>
      <c r="E74" s="52"/>
      <c r="F74" s="90">
        <v>2000000</v>
      </c>
      <c r="G74" s="44">
        <f t="shared" si="16"/>
        <v>0</v>
      </c>
      <c r="H74" s="162">
        <f t="shared" si="15"/>
        <v>0</v>
      </c>
      <c r="I74" s="45"/>
    </row>
    <row r="75" spans="1:9" ht="17.25" thickBot="1">
      <c r="A75" s="1238"/>
      <c r="B75" s="1446" t="s">
        <v>15</v>
      </c>
      <c r="C75" s="1447"/>
      <c r="D75" s="763">
        <f>SUM(D72:D74)</f>
        <v>4000000</v>
      </c>
      <c r="E75" s="763">
        <f t="shared" ref="E75:F75" si="21">SUM(E72:E74)</f>
        <v>0</v>
      </c>
      <c r="F75" s="763">
        <f t="shared" si="21"/>
        <v>4000000</v>
      </c>
      <c r="G75" s="713">
        <f t="shared" si="16"/>
        <v>0</v>
      </c>
      <c r="H75" s="771">
        <f t="shared" si="15"/>
        <v>0</v>
      </c>
      <c r="I75" s="50"/>
    </row>
    <row r="76" spans="1:9">
      <c r="A76" s="1213" t="s">
        <v>253</v>
      </c>
      <c r="B76" s="1216" t="s">
        <v>170</v>
      </c>
      <c r="C76" s="779" t="s">
        <v>171</v>
      </c>
      <c r="D76" s="83"/>
      <c r="E76" s="83"/>
      <c r="F76" s="83"/>
      <c r="G76" s="84">
        <f t="shared" si="16"/>
        <v>0</v>
      </c>
      <c r="H76" s="596"/>
      <c r="I76" s="92"/>
    </row>
    <row r="77" spans="1:9">
      <c r="A77" s="1214"/>
      <c r="B77" s="1217"/>
      <c r="C77" s="840" t="s">
        <v>172</v>
      </c>
      <c r="D77" s="287"/>
      <c r="E77" s="287"/>
      <c r="F77" s="287"/>
      <c r="G77" s="79">
        <f t="shared" si="16"/>
        <v>0</v>
      </c>
      <c r="H77" s="162"/>
      <c r="I77" s="306"/>
    </row>
    <row r="78" spans="1:9">
      <c r="A78" s="1214"/>
      <c r="B78" s="1217"/>
      <c r="C78" s="840" t="s">
        <v>237</v>
      </c>
      <c r="D78" s="287"/>
      <c r="E78" s="287"/>
      <c r="F78" s="287"/>
      <c r="G78" s="79">
        <f t="shared" si="16"/>
        <v>0</v>
      </c>
      <c r="H78" s="162"/>
      <c r="I78" s="306"/>
    </row>
    <row r="79" spans="1:9">
      <c r="A79" s="1214"/>
      <c r="B79" s="1217"/>
      <c r="C79" s="296" t="s">
        <v>173</v>
      </c>
      <c r="D79" s="52"/>
      <c r="E79" s="52"/>
      <c r="F79" s="52"/>
      <c r="G79" s="79">
        <f t="shared" si="16"/>
        <v>0</v>
      </c>
      <c r="H79" s="162"/>
      <c r="I79" s="96"/>
    </row>
    <row r="80" spans="1:9">
      <c r="A80" s="1214"/>
      <c r="B80" s="1217"/>
      <c r="C80" s="296" t="s">
        <v>238</v>
      </c>
      <c r="D80" s="52"/>
      <c r="E80" s="52"/>
      <c r="F80" s="52"/>
      <c r="G80" s="79">
        <f t="shared" si="16"/>
        <v>0</v>
      </c>
      <c r="H80" s="162"/>
      <c r="I80" s="96"/>
    </row>
    <row r="81" spans="1:9" ht="17.25" thickBot="1">
      <c r="A81" s="1214"/>
      <c r="B81" s="1218"/>
      <c r="C81" s="780" t="s">
        <v>388</v>
      </c>
      <c r="D81" s="86">
        <f>SUM(D76:D80)</f>
        <v>0</v>
      </c>
      <c r="E81" s="86">
        <f t="shared" ref="E81:F81" si="22">SUM(E76:E80)</f>
        <v>0</v>
      </c>
      <c r="F81" s="86">
        <f t="shared" si="22"/>
        <v>0</v>
      </c>
      <c r="G81" s="86">
        <f t="shared" si="16"/>
        <v>0</v>
      </c>
      <c r="H81" s="299"/>
      <c r="I81" s="94"/>
    </row>
    <row r="82" spans="1:9" ht="15" customHeight="1">
      <c r="A82" s="1214"/>
      <c r="B82" s="1219" t="s">
        <v>253</v>
      </c>
      <c r="C82" s="194" t="s">
        <v>206</v>
      </c>
      <c r="D82" s="83"/>
      <c r="E82" s="83"/>
      <c r="F82" s="83"/>
      <c r="G82" s="84">
        <f t="shared" si="16"/>
        <v>0</v>
      </c>
      <c r="H82" s="596"/>
      <c r="I82" s="92"/>
    </row>
    <row r="83" spans="1:9" ht="15" customHeight="1">
      <c r="A83" s="1214"/>
      <c r="B83" s="1220"/>
      <c r="C83" s="842" t="s">
        <v>234</v>
      </c>
      <c r="D83" s="52"/>
      <c r="E83" s="52"/>
      <c r="F83" s="52"/>
      <c r="G83" s="79">
        <f t="shared" si="16"/>
        <v>0</v>
      </c>
      <c r="H83" s="162"/>
      <c r="I83" s="96"/>
    </row>
    <row r="84" spans="1:9" ht="15" customHeight="1">
      <c r="A84" s="1214"/>
      <c r="B84" s="1220"/>
      <c r="C84" s="842" t="s">
        <v>235</v>
      </c>
      <c r="D84" s="52"/>
      <c r="E84" s="52"/>
      <c r="F84" s="52"/>
      <c r="G84" s="79">
        <f t="shared" si="16"/>
        <v>0</v>
      </c>
      <c r="H84" s="162"/>
      <c r="I84" s="96"/>
    </row>
    <row r="85" spans="1:9" ht="15" customHeight="1">
      <c r="A85" s="1214"/>
      <c r="B85" s="1220"/>
      <c r="C85" s="842" t="s">
        <v>180</v>
      </c>
      <c r="D85" s="52"/>
      <c r="E85" s="52"/>
      <c r="F85" s="52"/>
      <c r="G85" s="79">
        <f t="shared" si="16"/>
        <v>0</v>
      </c>
      <c r="H85" s="162"/>
      <c r="I85" s="96"/>
    </row>
    <row r="86" spans="1:9" ht="15" customHeight="1">
      <c r="A86" s="1214"/>
      <c r="B86" s="1220"/>
      <c r="C86" s="842" t="s">
        <v>177</v>
      </c>
      <c r="D86" s="52"/>
      <c r="E86" s="52"/>
      <c r="F86" s="52"/>
      <c r="G86" s="79">
        <f t="shared" si="16"/>
        <v>0</v>
      </c>
      <c r="H86" s="162"/>
      <c r="I86" s="96"/>
    </row>
    <row r="87" spans="1:9" ht="15" customHeight="1">
      <c r="A87" s="1214"/>
      <c r="B87" s="1220"/>
      <c r="C87" s="842" t="s">
        <v>181</v>
      </c>
      <c r="D87" s="52"/>
      <c r="E87" s="52"/>
      <c r="F87" s="52"/>
      <c r="G87" s="79">
        <f t="shared" si="16"/>
        <v>0</v>
      </c>
      <c r="H87" s="162"/>
      <c r="I87" s="96"/>
    </row>
    <row r="88" spans="1:9" ht="15" customHeight="1">
      <c r="A88" s="1214"/>
      <c r="B88" s="1220"/>
      <c r="C88" s="842" t="s">
        <v>178</v>
      </c>
      <c r="D88" s="52"/>
      <c r="E88" s="52"/>
      <c r="F88" s="52"/>
      <c r="G88" s="79">
        <f t="shared" si="16"/>
        <v>0</v>
      </c>
      <c r="H88" s="162"/>
      <c r="I88" s="96"/>
    </row>
    <row r="89" spans="1:9" ht="15" customHeight="1">
      <c r="A89" s="1214"/>
      <c r="B89" s="1220"/>
      <c r="C89" s="842" t="s">
        <v>179</v>
      </c>
      <c r="D89" s="52">
        <v>2710000</v>
      </c>
      <c r="E89" s="52">
        <v>184900</v>
      </c>
      <c r="F89" s="52">
        <v>2710000</v>
      </c>
      <c r="G89" s="79">
        <f t="shared" si="16"/>
        <v>0</v>
      </c>
      <c r="H89" s="162">
        <f t="shared" si="15"/>
        <v>0</v>
      </c>
      <c r="I89" s="96"/>
    </row>
    <row r="90" spans="1:9" ht="15" customHeight="1">
      <c r="A90" s="1214"/>
      <c r="B90" s="1220"/>
      <c r="C90" s="842" t="s">
        <v>176</v>
      </c>
      <c r="D90" s="52"/>
      <c r="E90" s="52"/>
      <c r="F90" s="52"/>
      <c r="G90" s="79">
        <f t="shared" si="16"/>
        <v>0</v>
      </c>
      <c r="H90" s="162"/>
      <c r="I90" s="96"/>
    </row>
    <row r="91" spans="1:9" ht="15" customHeight="1">
      <c r="A91" s="1214"/>
      <c r="B91" s="1220"/>
      <c r="C91" s="842" t="s">
        <v>175</v>
      </c>
      <c r="D91" s="52"/>
      <c r="E91" s="52"/>
      <c r="F91" s="52"/>
      <c r="G91" s="79">
        <f t="shared" si="16"/>
        <v>0</v>
      </c>
      <c r="H91" s="162"/>
      <c r="I91" s="96"/>
    </row>
    <row r="92" spans="1:9" ht="15" customHeight="1">
      <c r="A92" s="1214"/>
      <c r="B92" s="1220"/>
      <c r="C92" s="842" t="s">
        <v>236</v>
      </c>
      <c r="D92" s="52"/>
      <c r="E92" s="52"/>
      <c r="F92" s="52"/>
      <c r="G92" s="79">
        <f t="shared" si="16"/>
        <v>0</v>
      </c>
      <c r="H92" s="162"/>
      <c r="I92" s="96"/>
    </row>
    <row r="93" spans="1:9" ht="15" customHeight="1">
      <c r="A93" s="1214"/>
      <c r="B93" s="1220"/>
      <c r="C93" s="842" t="s">
        <v>304</v>
      </c>
      <c r="D93" s="52"/>
      <c r="E93" s="52"/>
      <c r="F93" s="52"/>
      <c r="G93" s="79">
        <f t="shared" si="16"/>
        <v>0</v>
      </c>
      <c r="H93" s="162"/>
      <c r="I93" s="96"/>
    </row>
    <row r="94" spans="1:9" ht="15" customHeight="1">
      <c r="A94" s="1214"/>
      <c r="B94" s="1220"/>
      <c r="C94" s="842" t="s">
        <v>305</v>
      </c>
      <c r="D94" s="52"/>
      <c r="E94" s="52"/>
      <c r="F94" s="52"/>
      <c r="G94" s="79">
        <f t="shared" si="16"/>
        <v>0</v>
      </c>
      <c r="H94" s="162"/>
      <c r="I94" s="96"/>
    </row>
    <row r="95" spans="1:9" ht="15" customHeight="1">
      <c r="A95" s="1214"/>
      <c r="B95" s="1220"/>
      <c r="C95" s="842" t="s">
        <v>306</v>
      </c>
      <c r="D95" s="52"/>
      <c r="E95" s="52"/>
      <c r="F95" s="52"/>
      <c r="G95" s="79">
        <f t="shared" si="16"/>
        <v>0</v>
      </c>
      <c r="H95" s="162"/>
      <c r="I95" s="96"/>
    </row>
    <row r="96" spans="1:9" ht="15" customHeight="1">
      <c r="A96" s="1214"/>
      <c r="B96" s="1220"/>
      <c r="C96" s="842" t="s">
        <v>307</v>
      </c>
      <c r="D96" s="52"/>
      <c r="E96" s="52"/>
      <c r="F96" s="52"/>
      <c r="G96" s="79">
        <f t="shared" si="16"/>
        <v>0</v>
      </c>
      <c r="H96" s="162"/>
      <c r="I96" s="96"/>
    </row>
    <row r="97" spans="1:9" ht="15" customHeight="1">
      <c r="A97" s="1214"/>
      <c r="B97" s="1220"/>
      <c r="C97" s="842" t="s">
        <v>308</v>
      </c>
      <c r="D97" s="52"/>
      <c r="E97" s="52"/>
      <c r="F97" s="52"/>
      <c r="G97" s="79">
        <f t="shared" si="16"/>
        <v>0</v>
      </c>
      <c r="H97" s="162"/>
      <c r="I97" s="96"/>
    </row>
    <row r="98" spans="1:9" ht="14.25" customHeight="1">
      <c r="A98" s="1214"/>
      <c r="B98" s="1220"/>
      <c r="C98" s="842" t="s">
        <v>309</v>
      </c>
      <c r="D98" s="52"/>
      <c r="E98" s="52"/>
      <c r="F98" s="52"/>
      <c r="G98" s="79">
        <f t="shared" si="16"/>
        <v>0</v>
      </c>
      <c r="H98" s="162"/>
      <c r="I98" s="96"/>
    </row>
    <row r="99" spans="1:9" ht="14.25" customHeight="1">
      <c r="A99" s="1214"/>
      <c r="B99" s="1220"/>
      <c r="C99" s="842" t="s">
        <v>310</v>
      </c>
      <c r="D99" s="52"/>
      <c r="E99" s="52"/>
      <c r="F99" s="52"/>
      <c r="G99" s="79">
        <f t="shared" si="16"/>
        <v>0</v>
      </c>
      <c r="H99" s="162"/>
      <c r="I99" s="96"/>
    </row>
    <row r="100" spans="1:9" ht="14.25" customHeight="1">
      <c r="A100" s="1214"/>
      <c r="B100" s="1220"/>
      <c r="C100" s="842" t="s">
        <v>297</v>
      </c>
      <c r="D100" s="52"/>
      <c r="E100" s="52"/>
      <c r="F100" s="52"/>
      <c r="G100" s="79">
        <f t="shared" si="16"/>
        <v>0</v>
      </c>
      <c r="H100" s="162"/>
      <c r="I100" s="96"/>
    </row>
    <row r="101" spans="1:9" ht="14.25" customHeight="1">
      <c r="A101" s="1214"/>
      <c r="B101" s="1220"/>
      <c r="C101" s="842" t="s">
        <v>298</v>
      </c>
      <c r="D101" s="52"/>
      <c r="E101" s="52"/>
      <c r="F101" s="52"/>
      <c r="G101" s="79">
        <f t="shared" si="16"/>
        <v>0</v>
      </c>
      <c r="H101" s="162"/>
      <c r="I101" s="96"/>
    </row>
    <row r="102" spans="1:9" ht="14.25" customHeight="1">
      <c r="A102" s="1214"/>
      <c r="B102" s="1220"/>
      <c r="C102" s="842" t="s">
        <v>299</v>
      </c>
      <c r="D102" s="52"/>
      <c r="E102" s="52"/>
      <c r="F102" s="52"/>
      <c r="G102" s="79">
        <f t="shared" si="16"/>
        <v>0</v>
      </c>
      <c r="H102" s="162"/>
      <c r="I102" s="96"/>
    </row>
    <row r="103" spans="1:9" ht="14.25" customHeight="1">
      <c r="A103" s="1214"/>
      <c r="B103" s="1220"/>
      <c r="C103" s="842" t="s">
        <v>300</v>
      </c>
      <c r="D103" s="52"/>
      <c r="E103" s="52"/>
      <c r="F103" s="52"/>
      <c r="G103" s="79">
        <f t="shared" si="16"/>
        <v>0</v>
      </c>
      <c r="H103" s="162"/>
      <c r="I103" s="96"/>
    </row>
    <row r="104" spans="1:9" ht="14.25" customHeight="1" thickBot="1">
      <c r="A104" s="1214"/>
      <c r="B104" s="1221"/>
      <c r="C104" s="657" t="s">
        <v>389</v>
      </c>
      <c r="D104" s="712">
        <f>SUM(D82:D103)</f>
        <v>2710000</v>
      </c>
      <c r="E104" s="712">
        <f>SUM(E82:E103)</f>
        <v>184900</v>
      </c>
      <c r="F104" s="712">
        <f>SUM(F82:F103)</f>
        <v>2710000</v>
      </c>
      <c r="G104" s="712">
        <f t="shared" si="16"/>
        <v>0</v>
      </c>
      <c r="H104" s="733">
        <f t="shared" si="15"/>
        <v>0</v>
      </c>
      <c r="I104" s="94"/>
    </row>
    <row r="105" spans="1:9" ht="17.25" thickBot="1">
      <c r="A105" s="1215"/>
      <c r="B105" s="1480" t="s">
        <v>15</v>
      </c>
      <c r="C105" s="1480"/>
      <c r="D105" s="848">
        <f>SUM(D81,D104)</f>
        <v>2710000</v>
      </c>
      <c r="E105" s="848">
        <f>SUM(E81,E104)</f>
        <v>184900</v>
      </c>
      <c r="F105" s="848">
        <f>SUM(F81,F104)</f>
        <v>2710000</v>
      </c>
      <c r="G105" s="713">
        <f t="shared" si="16"/>
        <v>0</v>
      </c>
      <c r="H105" s="733">
        <f t="shared" si="15"/>
        <v>0</v>
      </c>
      <c r="I105" s="767"/>
    </row>
    <row r="106" spans="1:9">
      <c r="A106" s="1214" t="s">
        <v>353</v>
      </c>
      <c r="B106" s="465" t="s">
        <v>352</v>
      </c>
      <c r="C106" s="285" t="s">
        <v>9</v>
      </c>
      <c r="D106" s="282"/>
      <c r="E106" s="82"/>
      <c r="F106" s="90"/>
      <c r="G106" s="44">
        <f t="shared" si="16"/>
        <v>0</v>
      </c>
      <c r="H106" s="162"/>
      <c r="I106" s="45"/>
    </row>
    <row r="107" spans="1:9" ht="17.25" thickBot="1">
      <c r="A107" s="1215"/>
      <c r="B107" s="1311" t="s">
        <v>15</v>
      </c>
      <c r="C107" s="1312"/>
      <c r="D107" s="276">
        <f>D106</f>
        <v>0</v>
      </c>
      <c r="E107" s="276">
        <f t="shared" ref="E107:F107" si="23">E106</f>
        <v>0</v>
      </c>
      <c r="F107" s="276">
        <f t="shared" si="23"/>
        <v>0</v>
      </c>
      <c r="G107" s="203">
        <f t="shared" si="16"/>
        <v>0</v>
      </c>
      <c r="H107" s="304"/>
      <c r="I107" s="50"/>
    </row>
    <row r="108" spans="1:9">
      <c r="A108" s="1196" t="s">
        <v>258</v>
      </c>
      <c r="B108" s="1198" t="s">
        <v>354</v>
      </c>
      <c r="C108" s="841" t="s">
        <v>82</v>
      </c>
      <c r="D108" s="277">
        <v>36651000</v>
      </c>
      <c r="E108" s="82"/>
      <c r="F108" s="280">
        <v>36651000</v>
      </c>
      <c r="G108" s="202">
        <f t="shared" si="16"/>
        <v>0</v>
      </c>
      <c r="H108" s="162">
        <f t="shared" si="15"/>
        <v>0</v>
      </c>
      <c r="I108" s="47"/>
    </row>
    <row r="109" spans="1:9">
      <c r="A109" s="1196"/>
      <c r="B109" s="1199"/>
      <c r="C109" s="842" t="s">
        <v>44</v>
      </c>
      <c r="D109" s="278"/>
      <c r="E109" s="52"/>
      <c r="F109" s="90"/>
      <c r="G109" s="44">
        <f t="shared" si="16"/>
        <v>0</v>
      </c>
      <c r="H109" s="162"/>
      <c r="I109" s="45"/>
    </row>
    <row r="110" spans="1:9" ht="17.25" thickBot="1">
      <c r="A110" s="1443"/>
      <c r="B110" s="1444" t="s">
        <v>15</v>
      </c>
      <c r="C110" s="1445"/>
      <c r="D110" s="770">
        <f>SUM(D108:D109)</f>
        <v>36651000</v>
      </c>
      <c r="E110" s="770">
        <f t="shared" ref="E110:F110" si="24">SUM(E108:E109)</f>
        <v>0</v>
      </c>
      <c r="F110" s="770">
        <f t="shared" si="24"/>
        <v>36651000</v>
      </c>
      <c r="G110" s="713">
        <f t="shared" si="16"/>
        <v>0</v>
      </c>
      <c r="H110" s="733">
        <f t="shared" si="15"/>
        <v>0</v>
      </c>
      <c r="I110" s="50"/>
    </row>
    <row r="111" spans="1:9" ht="17.25" thickBot="1">
      <c r="A111" s="893" t="s">
        <v>53</v>
      </c>
      <c r="B111" s="894" t="s">
        <v>53</v>
      </c>
      <c r="C111" s="895" t="s">
        <v>88</v>
      </c>
      <c r="D111" s="885"/>
      <c r="E111" s="886">
        <v>36987945</v>
      </c>
      <c r="F111" s="887"/>
      <c r="G111" s="865">
        <f t="shared" si="16"/>
        <v>0</v>
      </c>
      <c r="H111" s="866" t="e">
        <f t="shared" si="15"/>
        <v>#DIV/0!</v>
      </c>
      <c r="I111" s="867"/>
    </row>
    <row r="112" spans="1:9" ht="17.25" thickBot="1">
      <c r="A112" s="1314" t="s">
        <v>50</v>
      </c>
      <c r="B112" s="1315"/>
      <c r="C112" s="1316"/>
      <c r="D112" s="375">
        <f>SUM(D71,D75,D105,D107,D110,D111)</f>
        <v>160828000</v>
      </c>
      <c r="E112" s="375">
        <f>SUM(E71,E75,E105,E107,E110,E111)</f>
        <v>110257620</v>
      </c>
      <c r="F112" s="375">
        <f>SUM(F71,F75,F105,F107,F110,F111)</f>
        <v>160828000</v>
      </c>
      <c r="G112" s="375">
        <f t="shared" si="16"/>
        <v>0</v>
      </c>
      <c r="H112" s="716">
        <f t="shared" si="15"/>
        <v>0</v>
      </c>
      <c r="I112" s="91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2:I112"/>
  <sheetViews>
    <sheetView topLeftCell="A91" workbookViewId="0">
      <selection activeCell="I46" sqref="I46"/>
    </sheetView>
  </sheetViews>
  <sheetFormatPr defaultRowHeight="16.5"/>
  <cols>
    <col min="1" max="1" width="15.875" customWidth="1"/>
    <col min="2" max="2" width="13.625" customWidth="1"/>
    <col min="3" max="3" width="24.5" customWidth="1"/>
    <col min="4" max="4" width="18.875" customWidth="1"/>
    <col min="5" max="5" width="19" customWidth="1"/>
    <col min="6" max="6" width="19.5" customWidth="1"/>
    <col min="7" max="7" width="18.875" customWidth="1"/>
    <col min="8" max="8" width="10.25" customWidth="1"/>
    <col min="9" max="9" width="47.5" customWidth="1"/>
  </cols>
  <sheetData>
    <row r="2" spans="1:9" ht="26.45" customHeight="1">
      <c r="A2" s="1452" t="s">
        <v>293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513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290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399</v>
      </c>
      <c r="F6" s="1183" t="s">
        <v>407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24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>
        <f>F8-D8</f>
        <v>0</v>
      </c>
      <c r="H8" s="303"/>
      <c r="I8" s="366"/>
    </row>
    <row r="9" spans="1:9" ht="24" customHeight="1">
      <c r="A9" s="1285"/>
      <c r="B9" s="1220"/>
      <c r="C9" s="403" t="s">
        <v>191</v>
      </c>
      <c r="D9" s="297"/>
      <c r="E9" s="297"/>
      <c r="F9" s="297"/>
      <c r="G9" s="309">
        <f t="shared" ref="G9:G20" si="0">F9-D9</f>
        <v>0</v>
      </c>
      <c r="H9" s="300"/>
      <c r="I9" s="367"/>
    </row>
    <row r="10" spans="1:9" ht="24" customHeight="1">
      <c r="A10" s="1285"/>
      <c r="B10" s="1220"/>
      <c r="C10" s="403" t="s">
        <v>192</v>
      </c>
      <c r="D10" s="297"/>
      <c r="E10" s="297"/>
      <c r="F10" s="297"/>
      <c r="G10" s="309">
        <f t="shared" si="0"/>
        <v>0</v>
      </c>
      <c r="H10" s="300"/>
      <c r="I10" s="367"/>
    </row>
    <row r="11" spans="1:9" ht="24" customHeight="1">
      <c r="A11" s="1285"/>
      <c r="B11" s="1220"/>
      <c r="C11" s="403" t="s">
        <v>193</v>
      </c>
      <c r="D11" s="297"/>
      <c r="E11" s="297"/>
      <c r="F11" s="297"/>
      <c r="G11" s="309">
        <f t="shared" si="0"/>
        <v>0</v>
      </c>
      <c r="H11" s="300"/>
      <c r="I11" s="367"/>
    </row>
    <row r="12" spans="1:9" ht="24" customHeight="1">
      <c r="A12" s="1285"/>
      <c r="B12" s="1198"/>
      <c r="C12" s="403" t="s">
        <v>194</v>
      </c>
      <c r="D12" s="297"/>
      <c r="E12" s="297"/>
      <c r="F12" s="297"/>
      <c r="G12" s="309">
        <f t="shared" si="0"/>
        <v>0</v>
      </c>
      <c r="H12" s="300"/>
      <c r="I12" s="367"/>
    </row>
    <row r="13" spans="1:9" ht="18" thickBot="1">
      <c r="A13" s="1286"/>
      <c r="B13" s="1293" t="s">
        <v>15</v>
      </c>
      <c r="C13" s="1293"/>
      <c r="D13" s="298">
        <f>SUM(D8:D12)</f>
        <v>0</v>
      </c>
      <c r="E13" s="298">
        <f t="shared" ref="E13:F13" si="1">SUM(E8:E12)</f>
        <v>0</v>
      </c>
      <c r="F13" s="298">
        <f t="shared" si="1"/>
        <v>0</v>
      </c>
      <c r="G13" s="310">
        <f t="shared" si="0"/>
        <v>0</v>
      </c>
      <c r="H13" s="301"/>
      <c r="I13" s="368"/>
    </row>
    <row r="14" spans="1:9" ht="21.75" customHeight="1">
      <c r="A14" s="1324" t="s">
        <v>3</v>
      </c>
      <c r="B14" s="1220" t="s">
        <v>3</v>
      </c>
      <c r="C14" s="402" t="s">
        <v>183</v>
      </c>
      <c r="D14" s="302"/>
      <c r="E14" s="302"/>
      <c r="F14" s="302"/>
      <c r="G14" s="309">
        <f t="shared" si="0"/>
        <v>0</v>
      </c>
      <c r="H14" s="303"/>
      <c r="I14" s="369"/>
    </row>
    <row r="15" spans="1:9" ht="21.75" customHeight="1">
      <c r="A15" s="1324"/>
      <c r="B15" s="1220"/>
      <c r="C15" s="403" t="s">
        <v>184</v>
      </c>
      <c r="D15" s="297"/>
      <c r="E15" s="297"/>
      <c r="F15" s="297"/>
      <c r="G15" s="309">
        <f t="shared" si="0"/>
        <v>0</v>
      </c>
      <c r="H15" s="300"/>
      <c r="I15" s="370"/>
    </row>
    <row r="16" spans="1:9" ht="21.75" customHeight="1">
      <c r="A16" s="1324"/>
      <c r="B16" s="1220"/>
      <c r="C16" s="403" t="s">
        <v>185</v>
      </c>
      <c r="D16" s="297"/>
      <c r="E16" s="297"/>
      <c r="F16" s="297"/>
      <c r="G16" s="309">
        <f t="shared" si="0"/>
        <v>0</v>
      </c>
      <c r="H16" s="300"/>
      <c r="I16" s="370"/>
    </row>
    <row r="17" spans="1:9" ht="21.75" customHeight="1">
      <c r="A17" s="1324"/>
      <c r="B17" s="1220"/>
      <c r="C17" s="403" t="s">
        <v>186</v>
      </c>
      <c r="D17" s="297"/>
      <c r="E17" s="297"/>
      <c r="F17" s="297"/>
      <c r="G17" s="309">
        <f t="shared" si="0"/>
        <v>0</v>
      </c>
      <c r="H17" s="300"/>
      <c r="I17" s="370"/>
    </row>
    <row r="18" spans="1:9" ht="21.75" customHeight="1">
      <c r="A18" s="1324"/>
      <c r="B18" s="1220"/>
      <c r="C18" s="402" t="s">
        <v>187</v>
      </c>
      <c r="D18" s="297"/>
      <c r="E18" s="297"/>
      <c r="F18" s="297"/>
      <c r="G18" s="309">
        <f t="shared" si="0"/>
        <v>0</v>
      </c>
      <c r="H18" s="300"/>
      <c r="I18" s="367"/>
    </row>
    <row r="19" spans="1:9" ht="21.75" customHeight="1">
      <c r="A19" s="1324"/>
      <c r="B19" s="1220"/>
      <c r="C19" s="191" t="s">
        <v>189</v>
      </c>
      <c r="D19" s="297"/>
      <c r="E19" s="297"/>
      <c r="F19" s="297"/>
      <c r="G19" s="309">
        <f t="shared" si="0"/>
        <v>0</v>
      </c>
      <c r="H19" s="300"/>
      <c r="I19" s="367"/>
    </row>
    <row r="20" spans="1:9" ht="21.75" customHeight="1">
      <c r="A20" s="1324"/>
      <c r="B20" s="1220"/>
      <c r="C20" s="191" t="s">
        <v>190</v>
      </c>
      <c r="D20" s="297"/>
      <c r="E20" s="297"/>
      <c r="F20" s="297"/>
      <c r="G20" s="309">
        <f t="shared" si="0"/>
        <v>0</v>
      </c>
      <c r="H20" s="300"/>
      <c r="I20" s="367"/>
    </row>
    <row r="21" spans="1:9" ht="21.75" customHeight="1">
      <c r="A21" s="1324"/>
      <c r="B21" s="1198"/>
      <c r="C21" s="191" t="s">
        <v>209</v>
      </c>
      <c r="D21" s="78">
        <v>4420000</v>
      </c>
      <c r="E21" s="78">
        <v>0</v>
      </c>
      <c r="F21" s="43">
        <v>4420000</v>
      </c>
      <c r="G21" s="44">
        <f>F21-D21</f>
        <v>0</v>
      </c>
      <c r="H21" s="162">
        <f>G21/D21*100%</f>
        <v>0</v>
      </c>
      <c r="I21" s="45"/>
    </row>
    <row r="22" spans="1:9" ht="17.25" thickBot="1">
      <c r="A22" s="1442"/>
      <c r="B22" s="1326" t="s">
        <v>15</v>
      </c>
      <c r="C22" s="1327"/>
      <c r="D22" s="713">
        <f>SUM(D14:D21)</f>
        <v>4420000</v>
      </c>
      <c r="E22" s="713">
        <f t="shared" ref="E22:F22" si="2">SUM(E14:E21)</f>
        <v>0</v>
      </c>
      <c r="F22" s="713">
        <f t="shared" si="2"/>
        <v>4420000</v>
      </c>
      <c r="G22" s="846">
        <f t="shared" ref="G22:G48" si="3">F22-D22</f>
        <v>0</v>
      </c>
      <c r="H22" s="873">
        <f>G22/D22*100%</f>
        <v>0</v>
      </c>
      <c r="I22" s="49"/>
    </row>
    <row r="23" spans="1:9" ht="15" customHeight="1">
      <c r="A23" s="1287" t="s">
        <v>201</v>
      </c>
      <c r="B23" s="1219" t="s">
        <v>201</v>
      </c>
      <c r="C23" s="192" t="s">
        <v>146</v>
      </c>
      <c r="D23" s="83"/>
      <c r="E23" s="83"/>
      <c r="F23" s="84"/>
      <c r="G23" s="205">
        <f t="shared" si="3"/>
        <v>0</v>
      </c>
      <c r="H23" s="208"/>
      <c r="I23" s="92"/>
    </row>
    <row r="24" spans="1:9" ht="15" customHeight="1">
      <c r="A24" s="1288"/>
      <c r="B24" s="1220"/>
      <c r="C24" s="403" t="s">
        <v>78</v>
      </c>
      <c r="D24" s="52"/>
      <c r="E24" s="52"/>
      <c r="F24" s="79"/>
      <c r="G24" s="206">
        <f t="shared" si="3"/>
        <v>0</v>
      </c>
      <c r="H24" s="209"/>
      <c r="I24" s="93"/>
    </row>
    <row r="25" spans="1:9" ht="15" customHeight="1">
      <c r="A25" s="1288"/>
      <c r="B25" s="1220"/>
      <c r="C25" s="403" t="s">
        <v>36</v>
      </c>
      <c r="D25" s="52"/>
      <c r="E25" s="52"/>
      <c r="F25" s="79"/>
      <c r="G25" s="206">
        <f t="shared" si="3"/>
        <v>0</v>
      </c>
      <c r="H25" s="209"/>
      <c r="I25" s="93"/>
    </row>
    <row r="26" spans="1:9" ht="15" customHeight="1">
      <c r="A26" s="1288"/>
      <c r="B26" s="1198"/>
      <c r="C26" s="403" t="s">
        <v>79</v>
      </c>
      <c r="D26" s="52"/>
      <c r="E26" s="52"/>
      <c r="F26" s="79"/>
      <c r="G26" s="206">
        <f t="shared" si="3"/>
        <v>0</v>
      </c>
      <c r="H26" s="209"/>
      <c r="I26" s="93"/>
    </row>
    <row r="27" spans="1:9" ht="17.25" thickBot="1">
      <c r="A27" s="1289"/>
      <c r="B27" s="1282" t="s">
        <v>15</v>
      </c>
      <c r="C27" s="1318"/>
      <c r="D27" s="86">
        <f>SUM(D23:D26)</f>
        <v>0</v>
      </c>
      <c r="E27" s="86">
        <f t="shared" ref="E27:F27" si="4">SUM(E23:E26)</f>
        <v>0</v>
      </c>
      <c r="F27" s="86">
        <f t="shared" si="4"/>
        <v>0</v>
      </c>
      <c r="G27" s="207">
        <f t="shared" si="3"/>
        <v>0</v>
      </c>
      <c r="H27" s="210"/>
      <c r="I27" s="94"/>
    </row>
    <row r="28" spans="1:9" ht="16.5" customHeight="1">
      <c r="A28" s="1236" t="s">
        <v>203</v>
      </c>
      <c r="B28" s="1198" t="s">
        <v>203</v>
      </c>
      <c r="C28" s="196" t="s">
        <v>7</v>
      </c>
      <c r="D28" s="82"/>
      <c r="E28" s="82"/>
      <c r="F28" s="82"/>
      <c r="G28" s="44">
        <f t="shared" si="3"/>
        <v>0</v>
      </c>
      <c r="H28" s="162"/>
      <c r="I28" s="95"/>
    </row>
    <row r="29" spans="1:9" ht="16.5" customHeight="1">
      <c r="A29" s="1237"/>
      <c r="B29" s="1199"/>
      <c r="C29" s="196" t="s">
        <v>8</v>
      </c>
      <c r="D29" s="78"/>
      <c r="E29" s="78"/>
      <c r="F29" s="44"/>
      <c r="G29" s="44">
        <f t="shared" si="3"/>
        <v>0</v>
      </c>
      <c r="H29" s="162"/>
      <c r="I29" s="45"/>
    </row>
    <row r="30" spans="1:9" ht="17.25" thickBot="1">
      <c r="A30" s="1238"/>
      <c r="B30" s="1293" t="s">
        <v>15</v>
      </c>
      <c r="C30" s="1293"/>
      <c r="D30" s="80">
        <f>SUM(D28:D29)</f>
        <v>0</v>
      </c>
      <c r="E30" s="80">
        <f t="shared" ref="E30:F30" si="5">SUM(E28:E29)</f>
        <v>0</v>
      </c>
      <c r="F30" s="364">
        <f t="shared" si="5"/>
        <v>0</v>
      </c>
      <c r="G30" s="364">
        <f t="shared" si="3"/>
        <v>0</v>
      </c>
      <c r="H30" s="304"/>
      <c r="I30" s="50"/>
    </row>
    <row r="31" spans="1:9" ht="15.75" customHeight="1">
      <c r="A31" s="1284" t="s">
        <v>205</v>
      </c>
      <c r="B31" s="1219" t="s">
        <v>205</v>
      </c>
      <c r="C31" s="192" t="s">
        <v>196</v>
      </c>
      <c r="D31" s="84"/>
      <c r="E31" s="84"/>
      <c r="F31" s="82"/>
      <c r="G31" s="82">
        <f t="shared" si="3"/>
        <v>0</v>
      </c>
      <c r="H31" s="288"/>
      <c r="I31" s="92"/>
    </row>
    <row r="32" spans="1:9" ht="15.75" customHeight="1">
      <c r="A32" s="1285"/>
      <c r="B32" s="1198"/>
      <c r="C32" s="403" t="s">
        <v>197</v>
      </c>
      <c r="D32" s="79"/>
      <c r="E32" s="79"/>
      <c r="F32" s="79"/>
      <c r="G32" s="79">
        <f t="shared" si="3"/>
        <v>0</v>
      </c>
      <c r="H32" s="284"/>
      <c r="I32" s="96"/>
    </row>
    <row r="33" spans="1:9" ht="17.25" thickBot="1">
      <c r="A33" s="1286"/>
      <c r="B33" s="404"/>
      <c r="C33" s="404" t="s">
        <v>15</v>
      </c>
      <c r="D33" s="86">
        <f>SUM(D31:D32)</f>
        <v>0</v>
      </c>
      <c r="E33" s="86">
        <f t="shared" ref="E33:F33" si="6">SUM(E31:E32)</f>
        <v>0</v>
      </c>
      <c r="F33" s="86">
        <f t="shared" si="6"/>
        <v>0</v>
      </c>
      <c r="G33" s="48">
        <f t="shared" si="3"/>
        <v>0</v>
      </c>
      <c r="H33" s="299"/>
      <c r="I33" s="94"/>
    </row>
    <row r="34" spans="1:9" ht="18" customHeight="1">
      <c r="A34" s="411"/>
      <c r="B34" s="1220" t="s">
        <v>4</v>
      </c>
      <c r="C34" s="402" t="s">
        <v>225</v>
      </c>
      <c r="D34" s="82"/>
      <c r="E34" s="82"/>
      <c r="F34" s="82"/>
      <c r="G34" s="593">
        <f t="shared" si="3"/>
        <v>0</v>
      </c>
      <c r="H34" s="870"/>
      <c r="I34" s="306"/>
    </row>
    <row r="35" spans="1:9" ht="18" customHeight="1">
      <c r="A35" s="1214" t="s">
        <v>4</v>
      </c>
      <c r="B35" s="1198"/>
      <c r="C35" s="191" t="s">
        <v>226</v>
      </c>
      <c r="D35" s="79"/>
      <c r="E35" s="79"/>
      <c r="F35" s="52"/>
      <c r="G35" s="82">
        <f t="shared" si="3"/>
        <v>0</v>
      </c>
      <c r="H35" s="288"/>
      <c r="I35" s="96"/>
    </row>
    <row r="36" spans="1:9" ht="17.25" thickBot="1">
      <c r="A36" s="1215"/>
      <c r="B36" s="1320" t="s">
        <v>15</v>
      </c>
      <c r="C36" s="1321"/>
      <c r="D36" s="307">
        <f>SUM(D34:D35)</f>
        <v>0</v>
      </c>
      <c r="E36" s="307">
        <f t="shared" ref="E36:F36" si="7">SUM(E34:E35)</f>
        <v>0</v>
      </c>
      <c r="F36" s="307">
        <f t="shared" si="7"/>
        <v>0</v>
      </c>
      <c r="G36" s="203">
        <f t="shared" si="3"/>
        <v>0</v>
      </c>
      <c r="H36" s="211"/>
      <c r="I36" s="50"/>
    </row>
    <row r="37" spans="1:9" ht="15" customHeight="1">
      <c r="A37" s="1213" t="s">
        <v>212</v>
      </c>
      <c r="B37" s="1219" t="s">
        <v>212</v>
      </c>
      <c r="C37" s="194" t="s">
        <v>10</v>
      </c>
      <c r="D37" s="81">
        <v>3056523</v>
      </c>
      <c r="E37" s="81">
        <v>3056523</v>
      </c>
      <c r="F37" s="51">
        <v>3056523</v>
      </c>
      <c r="G37" s="44">
        <f t="shared" si="3"/>
        <v>0</v>
      </c>
      <c r="H37" s="162">
        <f>G37/D37*100%</f>
        <v>0</v>
      </c>
      <c r="I37" s="87"/>
    </row>
    <row r="38" spans="1:9" ht="15" customHeight="1">
      <c r="A38" s="1214"/>
      <c r="B38" s="1198"/>
      <c r="C38" s="842" t="s">
        <v>216</v>
      </c>
      <c r="D38" s="88"/>
      <c r="E38" s="88"/>
      <c r="F38" s="165"/>
      <c r="G38" s="44">
        <f t="shared" si="3"/>
        <v>0</v>
      </c>
      <c r="H38" s="162"/>
      <c r="I38" s="305"/>
    </row>
    <row r="39" spans="1:9" ht="17.25" thickBot="1">
      <c r="A39" s="1215"/>
      <c r="B39" s="1311" t="s">
        <v>15</v>
      </c>
      <c r="C39" s="1312"/>
      <c r="D39" s="712">
        <f>SUM(D37:D38)</f>
        <v>3056523</v>
      </c>
      <c r="E39" s="712">
        <f t="shared" ref="E39:F39" si="8">SUM(E37:E38)</f>
        <v>3056523</v>
      </c>
      <c r="F39" s="712">
        <f t="shared" si="8"/>
        <v>3056523</v>
      </c>
      <c r="G39" s="713">
        <f t="shared" si="3"/>
        <v>0</v>
      </c>
      <c r="H39" s="733">
        <f t="shared" ref="H39:H48" si="9">G39/D39*100%</f>
        <v>0</v>
      </c>
      <c r="I39" s="94"/>
    </row>
    <row r="40" spans="1:9" ht="15.75" customHeight="1">
      <c r="A40" s="1438" t="s">
        <v>214</v>
      </c>
      <c r="B40" s="1234" t="s">
        <v>214</v>
      </c>
      <c r="C40" s="834" t="s">
        <v>514</v>
      </c>
      <c r="D40" s="84"/>
      <c r="E40" s="84"/>
      <c r="F40" s="83"/>
      <c r="G40" s="200">
        <f t="shared" si="3"/>
        <v>0</v>
      </c>
      <c r="H40" s="596"/>
      <c r="I40" s="92"/>
    </row>
    <row r="41" spans="1:9" ht="15.75" customHeight="1">
      <c r="A41" s="1473"/>
      <c r="B41" s="1198"/>
      <c r="C41" s="835" t="s">
        <v>215</v>
      </c>
      <c r="D41" s="79">
        <v>4477</v>
      </c>
      <c r="E41" s="79">
        <v>1523</v>
      </c>
      <c r="F41" s="52">
        <v>4477</v>
      </c>
      <c r="G41" s="44"/>
      <c r="H41" s="162"/>
      <c r="I41" s="306"/>
    </row>
    <row r="42" spans="1:9" ht="15.75" customHeight="1">
      <c r="A42" s="1439"/>
      <c r="B42" s="1199"/>
      <c r="C42" s="836" t="s">
        <v>217</v>
      </c>
      <c r="D42" s="79"/>
      <c r="E42" s="79"/>
      <c r="F42" s="52"/>
      <c r="G42" s="44">
        <f t="shared" si="3"/>
        <v>0</v>
      </c>
      <c r="H42" s="162"/>
      <c r="I42" s="96"/>
    </row>
    <row r="43" spans="1:9" ht="15.75" customHeight="1">
      <c r="A43" s="1439"/>
      <c r="B43" s="1199"/>
      <c r="C43" s="836" t="s">
        <v>12</v>
      </c>
      <c r="D43" s="79"/>
      <c r="E43" s="79"/>
      <c r="F43" s="52"/>
      <c r="G43" s="44">
        <f t="shared" si="3"/>
        <v>0</v>
      </c>
      <c r="H43" s="162"/>
      <c r="I43" s="96"/>
    </row>
    <row r="44" spans="1:9" ht="17.25" thickBot="1">
      <c r="A44" s="1440"/>
      <c r="B44" s="1293" t="s">
        <v>15</v>
      </c>
      <c r="C44" s="1293"/>
      <c r="D44" s="712">
        <f>SUM(D40:D43)</f>
        <v>4477</v>
      </c>
      <c r="E44" s="712">
        <f t="shared" ref="E44:F44" si="10">SUM(E40:E43)</f>
        <v>1523</v>
      </c>
      <c r="F44" s="712">
        <f t="shared" si="10"/>
        <v>4477</v>
      </c>
      <c r="G44" s="713">
        <f t="shared" si="3"/>
        <v>0</v>
      </c>
      <c r="H44" s="733">
        <f t="shared" si="9"/>
        <v>0</v>
      </c>
      <c r="I44" s="94"/>
    </row>
    <row r="45" spans="1:9" ht="24.75" customHeight="1">
      <c r="A45" s="1319" t="s">
        <v>218</v>
      </c>
      <c r="B45" s="1234" t="s">
        <v>219</v>
      </c>
      <c r="C45" s="834" t="s">
        <v>220</v>
      </c>
      <c r="D45" s="84"/>
      <c r="E45" s="84"/>
      <c r="F45" s="83"/>
      <c r="G45" s="200">
        <f t="shared" si="3"/>
        <v>0</v>
      </c>
      <c r="H45" s="596"/>
      <c r="I45" s="92"/>
    </row>
    <row r="46" spans="1:9" ht="24.75" customHeight="1">
      <c r="A46" s="1237"/>
      <c r="B46" s="1199"/>
      <c r="C46" s="836" t="s">
        <v>221</v>
      </c>
      <c r="D46" s="79"/>
      <c r="E46" s="79"/>
      <c r="F46" s="52"/>
      <c r="G46" s="44">
        <f t="shared" si="3"/>
        <v>0</v>
      </c>
      <c r="H46" s="162"/>
      <c r="I46" s="96"/>
    </row>
    <row r="47" spans="1:9" ht="17.25" thickBot="1">
      <c r="A47" s="1238"/>
      <c r="B47" s="1293" t="s">
        <v>15</v>
      </c>
      <c r="C47" s="1293"/>
      <c r="D47" s="86">
        <f>SUM(D45:D46)</f>
        <v>0</v>
      </c>
      <c r="E47" s="86">
        <f t="shared" ref="E47:F47" si="11">SUM(E45:E46)</f>
        <v>0</v>
      </c>
      <c r="F47" s="86">
        <f t="shared" si="11"/>
        <v>0</v>
      </c>
      <c r="G47" s="48">
        <f t="shared" si="3"/>
        <v>0</v>
      </c>
      <c r="H47" s="299"/>
      <c r="I47" s="94"/>
    </row>
    <row r="48" spans="1:9" ht="17.25" thickBot="1">
      <c r="A48" s="1486" t="s">
        <v>50</v>
      </c>
      <c r="B48" s="1487"/>
      <c r="C48" s="1488"/>
      <c r="D48" s="375">
        <f>SUM(D22,D27,D30,D36,D39,,D44,D47)</f>
        <v>7481000</v>
      </c>
      <c r="E48" s="375">
        <f t="shared" ref="E48:F48" si="12">SUM(E22,E27,E30,E36,E39,,E44,E47)</f>
        <v>3058046</v>
      </c>
      <c r="F48" s="375">
        <f t="shared" si="12"/>
        <v>7481000</v>
      </c>
      <c r="G48" s="375">
        <f t="shared" si="3"/>
        <v>0</v>
      </c>
      <c r="H48" s="716">
        <f t="shared" si="9"/>
        <v>0</v>
      </c>
      <c r="I48" s="91"/>
    </row>
    <row r="49" spans="1:9" ht="17.25" thickBot="1">
      <c r="A49" s="1449" t="s">
        <v>83</v>
      </c>
      <c r="B49" s="1297"/>
      <c r="C49" s="1297"/>
      <c r="D49" s="1297"/>
      <c r="E49" s="1297"/>
      <c r="F49" s="1297"/>
      <c r="G49" s="1297"/>
      <c r="H49" s="1297"/>
      <c r="I49" s="1450"/>
    </row>
    <row r="50" spans="1:9" ht="17.45" customHeight="1">
      <c r="A50" s="1225" t="s">
        <v>35</v>
      </c>
      <c r="B50" s="1226"/>
      <c r="C50" s="1226"/>
      <c r="D50" s="1183" t="s">
        <v>302</v>
      </c>
      <c r="E50" s="1183" t="s">
        <v>401</v>
      </c>
      <c r="F50" s="1183" t="s">
        <v>391</v>
      </c>
      <c r="G50" s="1183" t="s">
        <v>71</v>
      </c>
      <c r="H50" s="1185" t="s">
        <v>59</v>
      </c>
      <c r="I50" s="1187" t="s">
        <v>73</v>
      </c>
    </row>
    <row r="51" spans="1:9" ht="18" customHeight="1" thickBot="1">
      <c r="A51" s="97" t="s">
        <v>0</v>
      </c>
      <c r="B51" s="170" t="s">
        <v>1</v>
      </c>
      <c r="C51" s="170" t="s">
        <v>2</v>
      </c>
      <c r="D51" s="1184"/>
      <c r="E51" s="1184"/>
      <c r="F51" s="1184"/>
      <c r="G51" s="1184"/>
      <c r="H51" s="1186"/>
      <c r="I51" s="1188"/>
    </row>
    <row r="52" spans="1:9">
      <c r="A52" s="204" t="s">
        <v>228</v>
      </c>
      <c r="B52" s="1234" t="s">
        <v>229</v>
      </c>
      <c r="C52" s="729" t="s">
        <v>19</v>
      </c>
      <c r="D52" s="51">
        <v>2874000</v>
      </c>
      <c r="E52" s="51"/>
      <c r="F52" s="51">
        <v>2874000</v>
      </c>
      <c r="G52" s="200">
        <f>F52-D52</f>
        <v>0</v>
      </c>
      <c r="H52" s="596">
        <f>G52/D52*100%</f>
        <v>0</v>
      </c>
      <c r="I52" s="737"/>
    </row>
    <row r="53" spans="1:9" ht="18" customHeight="1">
      <c r="A53" s="77"/>
      <c r="B53" s="1199"/>
      <c r="C53" s="195" t="s">
        <v>38</v>
      </c>
      <c r="D53" s="43">
        <v>40000</v>
      </c>
      <c r="E53" s="43"/>
      <c r="F53" s="43">
        <v>40000</v>
      </c>
      <c r="G53" s="44">
        <f t="shared" ref="G53:G112" si="13">F53-D53</f>
        <v>0</v>
      </c>
      <c r="H53" s="162">
        <f t="shared" ref="H53:H112" si="14">G53/D53*100%</f>
        <v>0</v>
      </c>
      <c r="I53" s="45"/>
    </row>
    <row r="54" spans="1:9" ht="18" customHeight="1">
      <c r="A54" s="77"/>
      <c r="B54" s="1199"/>
      <c r="C54" s="195" t="s">
        <v>222</v>
      </c>
      <c r="D54" s="44"/>
      <c r="E54" s="44"/>
      <c r="F54" s="43"/>
      <c r="G54" s="44">
        <f t="shared" si="13"/>
        <v>0</v>
      </c>
      <c r="H54" s="162"/>
      <c r="I54" s="45"/>
    </row>
    <row r="55" spans="1:9" ht="18" customHeight="1">
      <c r="A55" s="77"/>
      <c r="B55" s="1199"/>
      <c r="C55" s="195" t="s">
        <v>111</v>
      </c>
      <c r="D55" s="43">
        <v>240000</v>
      </c>
      <c r="E55" s="43"/>
      <c r="F55" s="43">
        <v>240000</v>
      </c>
      <c r="G55" s="44">
        <f t="shared" si="13"/>
        <v>0</v>
      </c>
      <c r="H55" s="162">
        <f t="shared" si="14"/>
        <v>0</v>
      </c>
      <c r="I55" s="45"/>
    </row>
    <row r="56" spans="1:9" ht="18" customHeight="1">
      <c r="A56" s="77"/>
      <c r="B56" s="1199"/>
      <c r="C56" s="195" t="s">
        <v>39</v>
      </c>
      <c r="D56" s="43"/>
      <c r="E56" s="43"/>
      <c r="F56" s="43"/>
      <c r="G56" s="44">
        <f t="shared" si="13"/>
        <v>0</v>
      </c>
      <c r="H56" s="162"/>
      <c r="I56" s="45"/>
    </row>
    <row r="57" spans="1:9" ht="18" customHeight="1">
      <c r="A57" s="77"/>
      <c r="B57" s="1199"/>
      <c r="C57" s="195" t="s">
        <v>22</v>
      </c>
      <c r="D57" s="43"/>
      <c r="E57" s="43"/>
      <c r="F57" s="43"/>
      <c r="G57" s="44">
        <f t="shared" si="13"/>
        <v>0</v>
      </c>
      <c r="H57" s="162"/>
      <c r="I57" s="45"/>
    </row>
    <row r="58" spans="1:9" ht="18" customHeight="1" thickBot="1">
      <c r="A58" s="77"/>
      <c r="B58" s="1235"/>
      <c r="C58" s="731" t="s">
        <v>385</v>
      </c>
      <c r="D58" s="732">
        <f>SUM(D52:D57)</f>
        <v>3154000</v>
      </c>
      <c r="E58" s="732">
        <f t="shared" ref="E58:F58" si="15">SUM(E52:E57)</f>
        <v>0</v>
      </c>
      <c r="F58" s="732">
        <f t="shared" si="15"/>
        <v>3154000</v>
      </c>
      <c r="G58" s="713">
        <f t="shared" si="13"/>
        <v>0</v>
      </c>
      <c r="H58" s="733">
        <f t="shared" si="14"/>
        <v>0</v>
      </c>
      <c r="I58" s="49"/>
    </row>
    <row r="59" spans="1:9" ht="18" customHeight="1">
      <c r="A59" s="77"/>
      <c r="B59" s="1234" t="s">
        <v>117</v>
      </c>
      <c r="C59" s="194" t="s">
        <v>23</v>
      </c>
      <c r="D59" s="734"/>
      <c r="E59" s="51"/>
      <c r="F59" s="51"/>
      <c r="G59" s="200">
        <f t="shared" si="13"/>
        <v>0</v>
      </c>
      <c r="H59" s="596"/>
      <c r="I59" s="737"/>
    </row>
    <row r="60" spans="1:9" ht="18" customHeight="1">
      <c r="A60" s="77"/>
      <c r="B60" s="1199"/>
      <c r="C60" s="285" t="s">
        <v>224</v>
      </c>
      <c r="D60" s="43"/>
      <c r="E60" s="43"/>
      <c r="F60" s="43"/>
      <c r="G60" s="44">
        <f t="shared" si="13"/>
        <v>0</v>
      </c>
      <c r="H60" s="162"/>
      <c r="I60" s="45"/>
    </row>
    <row r="61" spans="1:9" ht="18" customHeight="1">
      <c r="A61" s="77"/>
      <c r="B61" s="1199"/>
      <c r="C61" s="195" t="s">
        <v>24</v>
      </c>
      <c r="D61" s="43"/>
      <c r="E61" s="43"/>
      <c r="F61" s="43"/>
      <c r="G61" s="44">
        <f t="shared" si="13"/>
        <v>0</v>
      </c>
      <c r="H61" s="162"/>
      <c r="I61" s="45"/>
    </row>
    <row r="62" spans="1:9" ht="17.25" thickBot="1">
      <c r="A62" s="77"/>
      <c r="B62" s="1235"/>
      <c r="C62" s="731" t="s">
        <v>386</v>
      </c>
      <c r="D62" s="80">
        <f>SUM(D59:D61)</f>
        <v>0</v>
      </c>
      <c r="E62" s="80">
        <f t="shared" ref="E62:F62" si="16">SUM(E59:E61)</f>
        <v>0</v>
      </c>
      <c r="F62" s="80">
        <f t="shared" si="16"/>
        <v>0</v>
      </c>
      <c r="G62" s="48">
        <f t="shared" si="13"/>
        <v>0</v>
      </c>
      <c r="H62" s="299"/>
      <c r="I62" s="49"/>
    </row>
    <row r="63" spans="1:9">
      <c r="A63" s="77"/>
      <c r="B63" s="1234" t="s">
        <v>170</v>
      </c>
      <c r="C63" s="729" t="s">
        <v>25</v>
      </c>
      <c r="D63" s="200"/>
      <c r="E63" s="736"/>
      <c r="F63" s="51"/>
      <c r="G63" s="200">
        <f t="shared" si="13"/>
        <v>0</v>
      </c>
      <c r="H63" s="596"/>
      <c r="I63" s="737"/>
    </row>
    <row r="64" spans="1:9" ht="17.25" customHeight="1">
      <c r="A64" s="77"/>
      <c r="B64" s="1199"/>
      <c r="C64" s="195" t="s">
        <v>40</v>
      </c>
      <c r="D64" s="272"/>
      <c r="E64" s="164"/>
      <c r="F64" s="90"/>
      <c r="G64" s="44">
        <f t="shared" si="13"/>
        <v>0</v>
      </c>
      <c r="H64" s="162"/>
      <c r="I64" s="45"/>
    </row>
    <row r="65" spans="1:9" ht="17.25" customHeight="1">
      <c r="A65" s="77"/>
      <c r="B65" s="1199"/>
      <c r="C65" s="195" t="s">
        <v>27</v>
      </c>
      <c r="D65" s="272"/>
      <c r="E65" s="52"/>
      <c r="F65" s="90"/>
      <c r="G65" s="44">
        <f t="shared" si="13"/>
        <v>0</v>
      </c>
      <c r="H65" s="162"/>
      <c r="I65" s="45"/>
    </row>
    <row r="66" spans="1:9" ht="17.25" customHeight="1">
      <c r="A66" s="77"/>
      <c r="B66" s="1199"/>
      <c r="C66" s="195" t="s">
        <v>28</v>
      </c>
      <c r="D66" s="272"/>
      <c r="E66" s="52"/>
      <c r="F66" s="90"/>
      <c r="G66" s="44">
        <f t="shared" si="13"/>
        <v>0</v>
      </c>
      <c r="H66" s="162"/>
      <c r="I66" s="45"/>
    </row>
    <row r="67" spans="1:9" ht="17.25" customHeight="1">
      <c r="A67" s="119"/>
      <c r="B67" s="1199"/>
      <c r="C67" s="195" t="s">
        <v>41</v>
      </c>
      <c r="D67" s="273"/>
      <c r="E67" s="164"/>
      <c r="F67" s="201"/>
      <c r="G67" s="165">
        <f t="shared" si="13"/>
        <v>0</v>
      </c>
      <c r="H67" s="162"/>
      <c r="I67" s="89"/>
    </row>
    <row r="68" spans="1:9" ht="17.25" customHeight="1">
      <c r="A68" s="119"/>
      <c r="B68" s="1199"/>
      <c r="C68" s="842" t="s">
        <v>113</v>
      </c>
      <c r="D68" s="52"/>
      <c r="E68" s="52"/>
      <c r="F68" s="52"/>
      <c r="G68" s="79">
        <f t="shared" si="13"/>
        <v>0</v>
      </c>
      <c r="H68" s="162"/>
      <c r="I68" s="96"/>
    </row>
    <row r="69" spans="1:9" ht="17.25" customHeight="1">
      <c r="A69" s="119"/>
      <c r="B69" s="1199"/>
      <c r="C69" s="842" t="s">
        <v>42</v>
      </c>
      <c r="D69" s="52"/>
      <c r="E69" s="52"/>
      <c r="F69" s="52"/>
      <c r="G69" s="79">
        <f t="shared" si="13"/>
        <v>0</v>
      </c>
      <c r="H69" s="162"/>
      <c r="I69" s="96"/>
    </row>
    <row r="70" spans="1:9" ht="17.25" thickBot="1">
      <c r="A70" s="119"/>
      <c r="B70" s="1235"/>
      <c r="C70" s="738" t="s">
        <v>387</v>
      </c>
      <c r="D70" s="739">
        <f>SUM(D63:D69)</f>
        <v>0</v>
      </c>
      <c r="E70" s="739">
        <f t="shared" ref="E70:F70" si="17">SUM(E63:E69)</f>
        <v>0</v>
      </c>
      <c r="F70" s="739">
        <f t="shared" si="17"/>
        <v>0</v>
      </c>
      <c r="G70" s="48">
        <f t="shared" si="13"/>
        <v>0</v>
      </c>
      <c r="H70" s="299"/>
      <c r="I70" s="50"/>
    </row>
    <row r="71" spans="1:9" ht="17.25" thickBot="1">
      <c r="A71" s="171" t="s">
        <v>159</v>
      </c>
      <c r="B71" s="1489" t="s">
        <v>15</v>
      </c>
      <c r="C71" s="1490"/>
      <c r="D71" s="745">
        <f>SUM(D58,D62,D70)</f>
        <v>3154000</v>
      </c>
      <c r="E71" s="746">
        <f t="shared" ref="E71:F71" si="18">SUM(E58,E62,E70)</f>
        <v>0</v>
      </c>
      <c r="F71" s="745">
        <f t="shared" si="18"/>
        <v>3154000</v>
      </c>
      <c r="G71" s="746">
        <f t="shared" si="13"/>
        <v>0</v>
      </c>
      <c r="H71" s="747">
        <f t="shared" si="14"/>
        <v>0</v>
      </c>
      <c r="I71" s="742"/>
    </row>
    <row r="72" spans="1:9" ht="17.25" customHeight="1">
      <c r="A72" s="1319" t="s">
        <v>232</v>
      </c>
      <c r="B72" s="1234" t="s">
        <v>52</v>
      </c>
      <c r="C72" s="194" t="s">
        <v>13</v>
      </c>
      <c r="D72" s="274"/>
      <c r="E72" s="857"/>
      <c r="F72" s="199"/>
      <c r="G72" s="777">
        <f t="shared" si="13"/>
        <v>0</v>
      </c>
      <c r="H72" s="596"/>
      <c r="I72" s="737"/>
    </row>
    <row r="73" spans="1:9" ht="17.25" customHeight="1">
      <c r="A73" s="1236"/>
      <c r="B73" s="1198"/>
      <c r="C73" s="841" t="s">
        <v>475</v>
      </c>
      <c r="D73" s="740"/>
      <c r="E73" s="290"/>
      <c r="F73" s="741"/>
      <c r="G73" s="44">
        <f t="shared" si="13"/>
        <v>0</v>
      </c>
      <c r="H73" s="162"/>
      <c r="I73" s="45"/>
    </row>
    <row r="74" spans="1:9" ht="17.25" customHeight="1">
      <c r="A74" s="1237"/>
      <c r="B74" s="1199"/>
      <c r="C74" s="842" t="s">
        <v>43</v>
      </c>
      <c r="D74" s="275"/>
      <c r="E74" s="52"/>
      <c r="F74" s="90"/>
      <c r="G74" s="44">
        <f t="shared" si="13"/>
        <v>0</v>
      </c>
      <c r="H74" s="162"/>
      <c r="I74" s="45"/>
    </row>
    <row r="75" spans="1:9" ht="17.25" thickBot="1">
      <c r="A75" s="1238"/>
      <c r="B75" s="1446" t="s">
        <v>15</v>
      </c>
      <c r="C75" s="1447"/>
      <c r="D75" s="276">
        <f>SUM(D72:D74)</f>
        <v>0</v>
      </c>
      <c r="E75" s="276">
        <f t="shared" ref="E75:F75" si="19">SUM(E72:E74)</f>
        <v>0</v>
      </c>
      <c r="F75" s="276">
        <f t="shared" si="19"/>
        <v>0</v>
      </c>
      <c r="G75" s="48">
        <f t="shared" si="13"/>
        <v>0</v>
      </c>
      <c r="H75" s="299"/>
      <c r="I75" s="50"/>
    </row>
    <row r="76" spans="1:9">
      <c r="A76" s="1214" t="s">
        <v>253</v>
      </c>
      <c r="B76" s="1217" t="s">
        <v>170</v>
      </c>
      <c r="C76" s="470" t="s">
        <v>171</v>
      </c>
      <c r="D76" s="287"/>
      <c r="E76" s="287"/>
      <c r="F76" s="287"/>
      <c r="G76" s="82">
        <f t="shared" si="13"/>
        <v>0</v>
      </c>
      <c r="H76" s="162"/>
      <c r="I76" s="306"/>
    </row>
    <row r="77" spans="1:9">
      <c r="A77" s="1214"/>
      <c r="B77" s="1217"/>
      <c r="C77" s="470" t="s">
        <v>172</v>
      </c>
      <c r="D77" s="287"/>
      <c r="E77" s="287"/>
      <c r="F77" s="287"/>
      <c r="G77" s="79">
        <f t="shared" si="13"/>
        <v>0</v>
      </c>
      <c r="H77" s="162"/>
      <c r="I77" s="306"/>
    </row>
    <row r="78" spans="1:9">
      <c r="A78" s="1214"/>
      <c r="B78" s="1217"/>
      <c r="C78" s="470" t="s">
        <v>237</v>
      </c>
      <c r="D78" s="287"/>
      <c r="E78" s="287"/>
      <c r="F78" s="287"/>
      <c r="G78" s="79">
        <f t="shared" si="13"/>
        <v>0</v>
      </c>
      <c r="H78" s="162"/>
      <c r="I78" s="306"/>
    </row>
    <row r="79" spans="1:9">
      <c r="A79" s="1214"/>
      <c r="B79" s="1217"/>
      <c r="C79" s="296" t="s">
        <v>173</v>
      </c>
      <c r="D79" s="52"/>
      <c r="E79" s="52"/>
      <c r="F79" s="52"/>
      <c r="G79" s="79">
        <f t="shared" si="13"/>
        <v>0</v>
      </c>
      <c r="H79" s="162"/>
      <c r="I79" s="96"/>
    </row>
    <row r="80" spans="1:9">
      <c r="A80" s="1214"/>
      <c r="B80" s="1217"/>
      <c r="C80" s="296" t="s">
        <v>238</v>
      </c>
      <c r="D80" s="52"/>
      <c r="E80" s="52"/>
      <c r="F80" s="52"/>
      <c r="G80" s="79">
        <f t="shared" si="13"/>
        <v>0</v>
      </c>
      <c r="H80" s="162"/>
      <c r="I80" s="96"/>
    </row>
    <row r="81" spans="1:9">
      <c r="A81" s="1214"/>
      <c r="B81" s="1448"/>
      <c r="C81" s="294" t="s">
        <v>388</v>
      </c>
      <c r="D81" s="79">
        <f>SUM(D76:D80)</f>
        <v>0</v>
      </c>
      <c r="E81" s="79">
        <f t="shared" ref="E81:F81" si="20">SUM(E76:E80)</f>
        <v>0</v>
      </c>
      <c r="F81" s="79">
        <f t="shared" si="20"/>
        <v>0</v>
      </c>
      <c r="G81" s="79">
        <f t="shared" si="13"/>
        <v>0</v>
      </c>
      <c r="H81" s="162"/>
      <c r="I81" s="96"/>
    </row>
    <row r="82" spans="1:9" ht="12" customHeight="1">
      <c r="A82" s="1214"/>
      <c r="B82" s="1479" t="s">
        <v>253</v>
      </c>
      <c r="C82" s="191" t="s">
        <v>206</v>
      </c>
      <c r="D82" s="287"/>
      <c r="E82" s="287"/>
      <c r="F82" s="287"/>
      <c r="G82" s="79">
        <f t="shared" si="13"/>
        <v>0</v>
      </c>
      <c r="H82" s="162"/>
      <c r="I82" s="306"/>
    </row>
    <row r="83" spans="1:9" ht="12" customHeight="1">
      <c r="A83" s="1214"/>
      <c r="B83" s="1220"/>
      <c r="C83" s="191" t="s">
        <v>234</v>
      </c>
      <c r="D83" s="52"/>
      <c r="E83" s="52"/>
      <c r="F83" s="52"/>
      <c r="G83" s="79">
        <f t="shared" si="13"/>
        <v>0</v>
      </c>
      <c r="H83" s="162"/>
      <c r="I83" s="96"/>
    </row>
    <row r="84" spans="1:9" ht="12" customHeight="1">
      <c r="A84" s="1214"/>
      <c r="B84" s="1220"/>
      <c r="C84" s="191" t="s">
        <v>235</v>
      </c>
      <c r="D84" s="52"/>
      <c r="E84" s="52"/>
      <c r="F84" s="52"/>
      <c r="G84" s="79">
        <f t="shared" si="13"/>
        <v>0</v>
      </c>
      <c r="H84" s="162"/>
      <c r="I84" s="96"/>
    </row>
    <row r="85" spans="1:9" ht="12" customHeight="1">
      <c r="A85" s="1214"/>
      <c r="B85" s="1220"/>
      <c r="C85" s="191" t="s">
        <v>180</v>
      </c>
      <c r="D85" s="52"/>
      <c r="E85" s="52"/>
      <c r="F85" s="52"/>
      <c r="G85" s="79">
        <f t="shared" si="13"/>
        <v>0</v>
      </c>
      <c r="H85" s="162"/>
      <c r="I85" s="96"/>
    </row>
    <row r="86" spans="1:9" ht="12" customHeight="1">
      <c r="A86" s="1214"/>
      <c r="B86" s="1220"/>
      <c r="C86" s="191" t="s">
        <v>177</v>
      </c>
      <c r="D86" s="52"/>
      <c r="E86" s="52"/>
      <c r="F86" s="52"/>
      <c r="G86" s="79">
        <f t="shared" si="13"/>
        <v>0</v>
      </c>
      <c r="H86" s="162"/>
      <c r="I86" s="96"/>
    </row>
    <row r="87" spans="1:9" ht="12" customHeight="1">
      <c r="A87" s="1214"/>
      <c r="B87" s="1220"/>
      <c r="C87" s="191" t="s">
        <v>181</v>
      </c>
      <c r="D87" s="52"/>
      <c r="E87" s="52"/>
      <c r="F87" s="52"/>
      <c r="G87" s="79">
        <f t="shared" si="13"/>
        <v>0</v>
      </c>
      <c r="H87" s="162"/>
      <c r="I87" s="96"/>
    </row>
    <row r="88" spans="1:9" ht="12" customHeight="1">
      <c r="A88" s="1214"/>
      <c r="B88" s="1220"/>
      <c r="C88" s="191" t="s">
        <v>178</v>
      </c>
      <c r="D88" s="52"/>
      <c r="E88" s="52"/>
      <c r="F88" s="52"/>
      <c r="G88" s="79">
        <f t="shared" si="13"/>
        <v>0</v>
      </c>
      <c r="H88" s="162"/>
      <c r="I88" s="96"/>
    </row>
    <row r="89" spans="1:9" ht="12" customHeight="1">
      <c r="A89" s="1214"/>
      <c r="B89" s="1220"/>
      <c r="C89" s="191" t="s">
        <v>179</v>
      </c>
      <c r="D89" s="52"/>
      <c r="E89" s="52"/>
      <c r="F89" s="52"/>
      <c r="G89" s="79">
        <f t="shared" si="13"/>
        <v>0</v>
      </c>
      <c r="H89" s="162"/>
      <c r="I89" s="96"/>
    </row>
    <row r="90" spans="1:9" ht="12" customHeight="1">
      <c r="A90" s="1214"/>
      <c r="B90" s="1220"/>
      <c r="C90" s="191" t="s">
        <v>176</v>
      </c>
      <c r="D90" s="52"/>
      <c r="E90" s="52"/>
      <c r="F90" s="52"/>
      <c r="G90" s="79">
        <f t="shared" si="13"/>
        <v>0</v>
      </c>
      <c r="H90" s="162"/>
      <c r="I90" s="96"/>
    </row>
    <row r="91" spans="1:9" ht="12" customHeight="1">
      <c r="A91" s="1214"/>
      <c r="B91" s="1220"/>
      <c r="C91" s="191" t="s">
        <v>175</v>
      </c>
      <c r="D91" s="52"/>
      <c r="E91" s="52"/>
      <c r="F91" s="52"/>
      <c r="G91" s="79">
        <f t="shared" si="13"/>
        <v>0</v>
      </c>
      <c r="H91" s="162"/>
      <c r="I91" s="96"/>
    </row>
    <row r="92" spans="1:9" ht="12" customHeight="1">
      <c r="A92" s="1214"/>
      <c r="B92" s="1220"/>
      <c r="C92" s="191" t="s">
        <v>236</v>
      </c>
      <c r="D92" s="52"/>
      <c r="E92" s="52"/>
      <c r="F92" s="52"/>
      <c r="G92" s="79">
        <f t="shared" si="13"/>
        <v>0</v>
      </c>
      <c r="H92" s="162"/>
      <c r="I92" s="96"/>
    </row>
    <row r="93" spans="1:9" ht="12" customHeight="1">
      <c r="A93" s="1214"/>
      <c r="B93" s="1220"/>
      <c r="C93" s="191" t="s">
        <v>304</v>
      </c>
      <c r="D93" s="52"/>
      <c r="E93" s="52"/>
      <c r="F93" s="52"/>
      <c r="G93" s="79">
        <f t="shared" si="13"/>
        <v>0</v>
      </c>
      <c r="H93" s="162"/>
      <c r="I93" s="96"/>
    </row>
    <row r="94" spans="1:9" ht="12" customHeight="1">
      <c r="A94" s="1214"/>
      <c r="B94" s="1220"/>
      <c r="C94" s="191" t="s">
        <v>305</v>
      </c>
      <c r="D94" s="52"/>
      <c r="E94" s="52"/>
      <c r="F94" s="52"/>
      <c r="G94" s="79">
        <f t="shared" si="13"/>
        <v>0</v>
      </c>
      <c r="H94" s="162"/>
      <c r="I94" s="96"/>
    </row>
    <row r="95" spans="1:9" ht="12" customHeight="1">
      <c r="A95" s="1214"/>
      <c r="B95" s="1220"/>
      <c r="C95" s="191" t="s">
        <v>306</v>
      </c>
      <c r="D95" s="52"/>
      <c r="E95" s="52"/>
      <c r="F95" s="52"/>
      <c r="G95" s="79">
        <f t="shared" si="13"/>
        <v>0</v>
      </c>
      <c r="H95" s="162"/>
      <c r="I95" s="96"/>
    </row>
    <row r="96" spans="1:9" ht="12" customHeight="1">
      <c r="A96" s="1214"/>
      <c r="B96" s="1220"/>
      <c r="C96" s="191" t="s">
        <v>307</v>
      </c>
      <c r="D96" s="52"/>
      <c r="E96" s="52"/>
      <c r="F96" s="52"/>
      <c r="G96" s="79">
        <f t="shared" si="13"/>
        <v>0</v>
      </c>
      <c r="H96" s="162"/>
      <c r="I96" s="96"/>
    </row>
    <row r="97" spans="1:9" ht="12" customHeight="1">
      <c r="A97" s="1214"/>
      <c r="B97" s="1220"/>
      <c r="C97" s="191" t="s">
        <v>308</v>
      </c>
      <c r="D97" s="52"/>
      <c r="E97" s="52"/>
      <c r="F97" s="52"/>
      <c r="G97" s="79">
        <f t="shared" si="13"/>
        <v>0</v>
      </c>
      <c r="H97" s="162"/>
      <c r="I97" s="96"/>
    </row>
    <row r="98" spans="1:9" ht="15.75" customHeight="1">
      <c r="A98" s="1214"/>
      <c r="B98" s="1220"/>
      <c r="C98" s="191" t="s">
        <v>309</v>
      </c>
      <c r="D98" s="52"/>
      <c r="E98" s="52"/>
      <c r="F98" s="52"/>
      <c r="G98" s="79">
        <f t="shared" si="13"/>
        <v>0</v>
      </c>
      <c r="H98" s="162"/>
      <c r="I98" s="96"/>
    </row>
    <row r="99" spans="1:9" ht="15.75" customHeight="1">
      <c r="A99" s="1214"/>
      <c r="B99" s="1220"/>
      <c r="C99" s="191" t="s">
        <v>310</v>
      </c>
      <c r="D99" s="52"/>
      <c r="E99" s="52"/>
      <c r="F99" s="52"/>
      <c r="G99" s="79">
        <f t="shared" si="13"/>
        <v>0</v>
      </c>
      <c r="H99" s="162"/>
      <c r="I99" s="96"/>
    </row>
    <row r="100" spans="1:9" ht="15.75" customHeight="1">
      <c r="A100" s="1214"/>
      <c r="B100" s="1220"/>
      <c r="C100" s="191" t="s">
        <v>297</v>
      </c>
      <c r="D100" s="52"/>
      <c r="E100" s="52"/>
      <c r="F100" s="52"/>
      <c r="G100" s="79">
        <f t="shared" si="13"/>
        <v>0</v>
      </c>
      <c r="H100" s="162"/>
      <c r="I100" s="96"/>
    </row>
    <row r="101" spans="1:9" ht="15.75" customHeight="1">
      <c r="A101" s="1214"/>
      <c r="B101" s="1220"/>
      <c r="C101" s="191" t="s">
        <v>298</v>
      </c>
      <c r="D101" s="52"/>
      <c r="E101" s="52"/>
      <c r="F101" s="52"/>
      <c r="G101" s="79">
        <f t="shared" si="13"/>
        <v>0</v>
      </c>
      <c r="H101" s="162"/>
      <c r="I101" s="96"/>
    </row>
    <row r="102" spans="1:9" ht="15.75" customHeight="1">
      <c r="A102" s="1214"/>
      <c r="B102" s="1220"/>
      <c r="C102" s="191" t="s">
        <v>299</v>
      </c>
      <c r="D102" s="52"/>
      <c r="E102" s="52"/>
      <c r="F102" s="52"/>
      <c r="G102" s="79">
        <f t="shared" si="13"/>
        <v>0</v>
      </c>
      <c r="H102" s="162"/>
      <c r="I102" s="96"/>
    </row>
    <row r="103" spans="1:9" ht="15.75" customHeight="1">
      <c r="A103" s="1214"/>
      <c r="B103" s="1220"/>
      <c r="C103" s="191" t="s">
        <v>300</v>
      </c>
      <c r="D103" s="52"/>
      <c r="E103" s="52"/>
      <c r="F103" s="52"/>
      <c r="G103" s="79">
        <f t="shared" si="13"/>
        <v>0</v>
      </c>
      <c r="H103" s="162"/>
      <c r="I103" s="96"/>
    </row>
    <row r="104" spans="1:9">
      <c r="A104" s="1214"/>
      <c r="B104" s="1198"/>
      <c r="C104" s="283" t="s">
        <v>389</v>
      </c>
      <c r="D104" s="79">
        <f>SUM(D82:D103)</f>
        <v>0</v>
      </c>
      <c r="E104" s="79">
        <f>SUM(E82:E103)</f>
        <v>0</v>
      </c>
      <c r="F104" s="79">
        <f>SUM(F82:F103)</f>
        <v>0</v>
      </c>
      <c r="G104" s="79">
        <f t="shared" si="13"/>
        <v>0</v>
      </c>
      <c r="H104" s="162"/>
      <c r="I104" s="96"/>
    </row>
    <row r="105" spans="1:9" ht="17.25" thickBot="1">
      <c r="A105" s="1215"/>
      <c r="B105" s="1293" t="s">
        <v>15</v>
      </c>
      <c r="C105" s="1293"/>
      <c r="D105" s="86">
        <f>SUM(D81,D104)</f>
        <v>0</v>
      </c>
      <c r="E105" s="86">
        <f>SUM(E81,E104)</f>
        <v>0</v>
      </c>
      <c r="F105" s="86">
        <f>SUM(F81,F104)</f>
        <v>0</v>
      </c>
      <c r="G105" s="48">
        <f t="shared" si="13"/>
        <v>0</v>
      </c>
      <c r="H105" s="878"/>
      <c r="I105" s="372"/>
    </row>
    <row r="106" spans="1:9">
      <c r="A106" s="1214" t="s">
        <v>342</v>
      </c>
      <c r="B106" s="465" t="s">
        <v>5</v>
      </c>
      <c r="C106" s="285" t="s">
        <v>9</v>
      </c>
      <c r="D106" s="282"/>
      <c r="E106" s="82"/>
      <c r="F106" s="90"/>
      <c r="G106" s="44">
        <f t="shared" si="13"/>
        <v>0</v>
      </c>
      <c r="H106" s="162"/>
      <c r="I106" s="45"/>
    </row>
    <row r="107" spans="1:9" ht="17.25" thickBot="1">
      <c r="A107" s="1215"/>
      <c r="B107" s="1311" t="s">
        <v>15</v>
      </c>
      <c r="C107" s="1312"/>
      <c r="D107" s="276">
        <f>D106</f>
        <v>0</v>
      </c>
      <c r="E107" s="276">
        <f t="shared" ref="E107:F107" si="21">E106</f>
        <v>0</v>
      </c>
      <c r="F107" s="276">
        <f t="shared" si="21"/>
        <v>0</v>
      </c>
      <c r="G107" s="203">
        <f t="shared" si="13"/>
        <v>0</v>
      </c>
      <c r="H107" s="304"/>
      <c r="I107" s="50"/>
    </row>
    <row r="108" spans="1:9">
      <c r="A108" s="1196" t="s">
        <v>258</v>
      </c>
      <c r="B108" s="1198" t="s">
        <v>258</v>
      </c>
      <c r="C108" s="841" t="s">
        <v>82</v>
      </c>
      <c r="D108" s="277">
        <v>4327000</v>
      </c>
      <c r="E108" s="82"/>
      <c r="F108" s="280">
        <v>4327000</v>
      </c>
      <c r="G108" s="202">
        <f t="shared" si="13"/>
        <v>0</v>
      </c>
      <c r="H108" s="162">
        <f t="shared" si="14"/>
        <v>0</v>
      </c>
      <c r="I108" s="47"/>
    </row>
    <row r="109" spans="1:9">
      <c r="A109" s="1196"/>
      <c r="B109" s="1199"/>
      <c r="C109" s="842" t="s">
        <v>44</v>
      </c>
      <c r="D109" s="278"/>
      <c r="E109" s="52"/>
      <c r="F109" s="90"/>
      <c r="G109" s="44">
        <f t="shared" si="13"/>
        <v>0</v>
      </c>
      <c r="H109" s="162"/>
      <c r="I109" s="45"/>
    </row>
    <row r="110" spans="1:9" ht="17.25" thickBot="1">
      <c r="A110" s="1443"/>
      <c r="B110" s="1444" t="s">
        <v>15</v>
      </c>
      <c r="C110" s="1445"/>
      <c r="D110" s="374">
        <f>SUM(D108:D109)</f>
        <v>4327000</v>
      </c>
      <c r="E110" s="374">
        <f t="shared" ref="E110:F110" si="22">SUM(E108:E109)</f>
        <v>0</v>
      </c>
      <c r="F110" s="374">
        <f t="shared" si="22"/>
        <v>4327000</v>
      </c>
      <c r="G110" s="48">
        <f t="shared" si="13"/>
        <v>0</v>
      </c>
      <c r="H110" s="299">
        <f t="shared" si="14"/>
        <v>0</v>
      </c>
      <c r="I110" s="50"/>
    </row>
    <row r="111" spans="1:9" ht="17.25" thickBot="1">
      <c r="A111" s="893" t="s">
        <v>53</v>
      </c>
      <c r="B111" s="894" t="s">
        <v>53</v>
      </c>
      <c r="C111" s="895" t="s">
        <v>88</v>
      </c>
      <c r="D111" s="885"/>
      <c r="E111" s="886">
        <v>3058046</v>
      </c>
      <c r="F111" s="887"/>
      <c r="G111" s="865">
        <f t="shared" si="13"/>
        <v>0</v>
      </c>
      <c r="H111" s="866"/>
      <c r="I111" s="867"/>
    </row>
    <row r="112" spans="1:9" ht="17.25" thickBot="1">
      <c r="A112" s="1314" t="s">
        <v>50</v>
      </c>
      <c r="B112" s="1315"/>
      <c r="C112" s="1316"/>
      <c r="D112" s="375">
        <f>SUM(D71,D75,D105,D107,D110,D111)</f>
        <v>7481000</v>
      </c>
      <c r="E112" s="375">
        <f>SUM(E71,E75,E105,E107,E110,E111)</f>
        <v>3058046</v>
      </c>
      <c r="F112" s="375">
        <f>SUM(F71,F75,F105,F107,F110,F111)</f>
        <v>7481000</v>
      </c>
      <c r="G112" s="375">
        <f t="shared" si="13"/>
        <v>0</v>
      </c>
      <c r="H112" s="716">
        <f t="shared" si="14"/>
        <v>0</v>
      </c>
      <c r="I112" s="91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I81"/>
  <sheetViews>
    <sheetView topLeftCell="A59" workbookViewId="0">
      <selection activeCell="F25" sqref="F25"/>
    </sheetView>
  </sheetViews>
  <sheetFormatPr defaultRowHeight="16.5"/>
  <cols>
    <col min="1" max="1" width="15.75" customWidth="1"/>
    <col min="2" max="2" width="15.375" customWidth="1"/>
    <col min="3" max="3" width="18.125" customWidth="1"/>
    <col min="4" max="4" width="19" customWidth="1"/>
    <col min="5" max="5" width="20.5" customWidth="1"/>
    <col min="6" max="6" width="18.125" customWidth="1"/>
    <col min="7" max="7" width="17.25" customWidth="1"/>
    <col min="8" max="8" width="11.125" customWidth="1"/>
    <col min="9" max="9" width="42" customWidth="1"/>
  </cols>
  <sheetData>
    <row r="1" spans="1:9" ht="19.5">
      <c r="A1" s="1517"/>
      <c r="B1" s="1517"/>
      <c r="C1" s="1517"/>
      <c r="D1" s="1517"/>
      <c r="E1" s="1517"/>
      <c r="F1" s="1517"/>
      <c r="G1" s="1517"/>
      <c r="H1" s="1517"/>
      <c r="I1" s="1517"/>
    </row>
    <row r="2" spans="1:9" ht="31.5">
      <c r="A2" s="1518" t="s">
        <v>94</v>
      </c>
      <c r="B2" s="1518"/>
      <c r="C2" s="1518"/>
      <c r="D2" s="1518"/>
      <c r="E2" s="1518"/>
      <c r="F2" s="1518"/>
      <c r="G2" s="1518"/>
      <c r="H2" s="1518"/>
      <c r="I2" s="1518"/>
    </row>
    <row r="3" spans="1:9" ht="17.100000000000001" customHeight="1">
      <c r="A3" s="1383" t="s">
        <v>158</v>
      </c>
      <c r="B3" s="1383"/>
      <c r="C3" s="1383"/>
      <c r="D3" s="1383"/>
      <c r="E3" s="1383"/>
      <c r="F3" s="1383"/>
      <c r="G3" s="1383"/>
      <c r="H3" s="1383"/>
      <c r="I3" s="1383"/>
    </row>
    <row r="4" spans="1:9" ht="17.100000000000001" customHeight="1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8" thickBot="1">
      <c r="A5" s="1519" t="s">
        <v>89</v>
      </c>
      <c r="B5" s="1519"/>
      <c r="C5" s="1519"/>
      <c r="D5" s="1519"/>
      <c r="E5" s="1519"/>
      <c r="F5" s="1519"/>
      <c r="G5" s="1519"/>
      <c r="H5" s="1519"/>
      <c r="I5" s="1519"/>
    </row>
    <row r="6" spans="1:9" ht="17.25" customHeight="1">
      <c r="A6" s="1520" t="s">
        <v>16</v>
      </c>
      <c r="B6" s="1521"/>
      <c r="C6" s="1521"/>
      <c r="D6" s="1183" t="s">
        <v>302</v>
      </c>
      <c r="E6" s="1183" t="s">
        <v>401</v>
      </c>
      <c r="F6" s="1183" t="s">
        <v>391</v>
      </c>
      <c r="G6" s="1183" t="s">
        <v>71</v>
      </c>
      <c r="H6" s="1185" t="s">
        <v>59</v>
      </c>
      <c r="I6" s="1187" t="s">
        <v>73</v>
      </c>
    </row>
    <row r="7" spans="1:9" ht="17.25" customHeight="1" thickBot="1">
      <c r="A7" s="109" t="s">
        <v>0</v>
      </c>
      <c r="B7" s="110" t="s">
        <v>1</v>
      </c>
      <c r="C7" s="110" t="s">
        <v>2</v>
      </c>
      <c r="D7" s="1184"/>
      <c r="E7" s="1184"/>
      <c r="F7" s="1184"/>
      <c r="G7" s="1184"/>
      <c r="H7" s="1522"/>
      <c r="I7" s="1323"/>
    </row>
    <row r="8" spans="1:9">
      <c r="A8" s="1501" t="s">
        <v>355</v>
      </c>
      <c r="B8" s="1494" t="s">
        <v>356</v>
      </c>
      <c r="C8" s="219" t="s">
        <v>427</v>
      </c>
      <c r="D8" s="28"/>
      <c r="E8" s="28"/>
      <c r="F8" s="25"/>
      <c r="G8" s="12">
        <f>F8-D8</f>
        <v>0</v>
      </c>
      <c r="H8" s="173" t="e">
        <f>G8/D8*100</f>
        <v>#DIV/0!</v>
      </c>
      <c r="I8" s="229"/>
    </row>
    <row r="9" spans="1:9">
      <c r="A9" s="1503"/>
      <c r="B9" s="1495"/>
      <c r="C9" s="511" t="s">
        <v>428</v>
      </c>
      <c r="D9" s="613"/>
      <c r="E9" s="613"/>
      <c r="F9" s="614"/>
      <c r="G9" s="12">
        <f>F9-D9</f>
        <v>0</v>
      </c>
      <c r="H9" s="173" t="e">
        <f>G9/D9*100</f>
        <v>#DIV/0!</v>
      </c>
      <c r="I9" s="615"/>
    </row>
    <row r="10" spans="1:9" ht="17.25" thickBot="1">
      <c r="A10" s="1502"/>
      <c r="B10" s="1499" t="s">
        <v>15</v>
      </c>
      <c r="C10" s="1499"/>
      <c r="D10" s="111"/>
      <c r="E10" s="111"/>
      <c r="F10" s="112"/>
      <c r="G10" s="113">
        <f t="shared" ref="G10:G33" si="0">F10-D10</f>
        <v>0</v>
      </c>
      <c r="H10" s="187" t="e">
        <f t="shared" ref="H10:H33" si="1">G10/D10*100</f>
        <v>#DIV/0!</v>
      </c>
      <c r="I10" s="230"/>
    </row>
    <row r="11" spans="1:9">
      <c r="A11" s="1509" t="s">
        <v>357</v>
      </c>
      <c r="B11" s="490" t="s">
        <v>327</v>
      </c>
      <c r="C11" s="214" t="s">
        <v>135</v>
      </c>
      <c r="D11" s="131"/>
      <c r="E11" s="131"/>
      <c r="F11" s="129"/>
      <c r="G11" s="132">
        <f t="shared" si="0"/>
        <v>0</v>
      </c>
      <c r="H11" s="186" t="e">
        <f t="shared" si="1"/>
        <v>#DIV/0!</v>
      </c>
      <c r="I11" s="231"/>
    </row>
    <row r="12" spans="1:9">
      <c r="A12" s="1509"/>
      <c r="B12" s="508" t="s">
        <v>132</v>
      </c>
      <c r="C12" s="214" t="s">
        <v>132</v>
      </c>
      <c r="D12" s="28"/>
      <c r="E12" s="28"/>
      <c r="F12" s="25"/>
      <c r="G12" s="12">
        <f t="shared" si="0"/>
        <v>0</v>
      </c>
      <c r="H12" s="173" t="e">
        <f t="shared" si="1"/>
        <v>#DIV/0!</v>
      </c>
      <c r="I12" s="229"/>
    </row>
    <row r="13" spans="1:9" ht="17.25" thickBot="1">
      <c r="A13" s="1492"/>
      <c r="B13" s="1507" t="s">
        <v>15</v>
      </c>
      <c r="C13" s="1508"/>
      <c r="D13" s="188"/>
      <c r="E13" s="188"/>
      <c r="F13" s="189"/>
      <c r="G13" s="113">
        <f t="shared" si="0"/>
        <v>0</v>
      </c>
      <c r="H13" s="187" t="e">
        <f t="shared" si="1"/>
        <v>#DIV/0!</v>
      </c>
      <c r="I13" s="232"/>
    </row>
    <row r="14" spans="1:9">
      <c r="A14" s="1500" t="s">
        <v>201</v>
      </c>
      <c r="B14" s="1497" t="s">
        <v>358</v>
      </c>
      <c r="C14" s="238" t="s">
        <v>96</v>
      </c>
      <c r="D14" s="124"/>
      <c r="E14" s="124"/>
      <c r="F14" s="125"/>
      <c r="G14" s="132">
        <f t="shared" si="0"/>
        <v>0</v>
      </c>
      <c r="H14" s="186" t="e">
        <f t="shared" si="1"/>
        <v>#DIV/0!</v>
      </c>
      <c r="I14" s="233"/>
    </row>
    <row r="15" spans="1:9">
      <c r="A15" s="1500"/>
      <c r="B15" s="1498"/>
      <c r="C15" s="238" t="s">
        <v>102</v>
      </c>
      <c r="D15" s="124"/>
      <c r="E15" s="124"/>
      <c r="F15" s="125"/>
      <c r="G15" s="12">
        <f t="shared" si="0"/>
        <v>0</v>
      </c>
      <c r="H15" s="173" t="e">
        <f t="shared" si="1"/>
        <v>#DIV/0!</v>
      </c>
      <c r="I15" s="233"/>
    </row>
    <row r="16" spans="1:9">
      <c r="A16" s="1501"/>
      <c r="B16" s="1496" t="s">
        <v>359</v>
      </c>
      <c r="C16" s="221" t="s">
        <v>97</v>
      </c>
      <c r="D16" s="108"/>
      <c r="E16" s="108"/>
      <c r="F16" s="107"/>
      <c r="G16" s="12">
        <f t="shared" si="0"/>
        <v>0</v>
      </c>
      <c r="H16" s="173" t="e">
        <f t="shared" si="1"/>
        <v>#DIV/0!</v>
      </c>
      <c r="I16" s="234"/>
    </row>
    <row r="17" spans="1:9">
      <c r="A17" s="1501"/>
      <c r="B17" s="1497"/>
      <c r="C17" s="221" t="s">
        <v>98</v>
      </c>
      <c r="D17" s="108"/>
      <c r="E17" s="108"/>
      <c r="F17" s="107"/>
      <c r="G17" s="12">
        <f t="shared" si="0"/>
        <v>0</v>
      </c>
      <c r="H17" s="173" t="e">
        <f t="shared" si="1"/>
        <v>#DIV/0!</v>
      </c>
      <c r="I17" s="234"/>
    </row>
    <row r="18" spans="1:9">
      <c r="A18" s="1501"/>
      <c r="B18" s="1497"/>
      <c r="C18" s="221" t="s">
        <v>100</v>
      </c>
      <c r="D18" s="108"/>
      <c r="E18" s="108"/>
      <c r="F18" s="107"/>
      <c r="G18" s="12">
        <f t="shared" si="0"/>
        <v>0</v>
      </c>
      <c r="H18" s="173" t="e">
        <f t="shared" si="1"/>
        <v>#DIV/0!</v>
      </c>
      <c r="I18" s="234"/>
    </row>
    <row r="19" spans="1:9">
      <c r="A19" s="1501"/>
      <c r="B19" s="1498"/>
      <c r="C19" s="221" t="s">
        <v>101</v>
      </c>
      <c r="D19" s="108"/>
      <c r="E19" s="108"/>
      <c r="F19" s="107"/>
      <c r="G19" s="12">
        <f t="shared" si="0"/>
        <v>0</v>
      </c>
      <c r="H19" s="173" t="e">
        <f t="shared" si="1"/>
        <v>#DIV/0!</v>
      </c>
      <c r="I19" s="234"/>
    </row>
    <row r="20" spans="1:9" ht="17.25" thickBot="1">
      <c r="A20" s="1502"/>
      <c r="B20" s="1499" t="s">
        <v>14</v>
      </c>
      <c r="C20" s="1499"/>
      <c r="D20" s="114"/>
      <c r="E20" s="114"/>
      <c r="F20" s="115"/>
      <c r="G20" s="113">
        <f t="shared" si="0"/>
        <v>0</v>
      </c>
      <c r="H20" s="187" t="e">
        <f t="shared" si="1"/>
        <v>#DIV/0!</v>
      </c>
      <c r="I20" s="235"/>
    </row>
    <row r="21" spans="1:9">
      <c r="A21" s="1500" t="s">
        <v>360</v>
      </c>
      <c r="B21" s="239" t="s">
        <v>103</v>
      </c>
      <c r="C21" s="240" t="s">
        <v>103</v>
      </c>
      <c r="D21" s="125"/>
      <c r="E21" s="125"/>
      <c r="F21" s="124"/>
      <c r="G21" s="132">
        <f t="shared" si="0"/>
        <v>0</v>
      </c>
      <c r="H21" s="186" t="e">
        <f t="shared" si="1"/>
        <v>#DIV/0!</v>
      </c>
      <c r="I21" s="236"/>
    </row>
    <row r="22" spans="1:9" ht="17.25" thickBot="1">
      <c r="A22" s="1502"/>
      <c r="B22" s="1499" t="s">
        <v>14</v>
      </c>
      <c r="C22" s="1499"/>
      <c r="D22" s="115"/>
      <c r="E22" s="115"/>
      <c r="F22" s="116"/>
      <c r="G22" s="113">
        <f t="shared" si="0"/>
        <v>0</v>
      </c>
      <c r="H22" s="187" t="e">
        <f t="shared" si="1"/>
        <v>#DIV/0!</v>
      </c>
      <c r="I22" s="235"/>
    </row>
    <row r="23" spans="1:9">
      <c r="A23" s="1491" t="s">
        <v>362</v>
      </c>
      <c r="B23" s="485" t="s">
        <v>361</v>
      </c>
      <c r="C23" s="635" t="s">
        <v>104</v>
      </c>
      <c r="D23" s="636"/>
      <c r="E23" s="636"/>
      <c r="F23" s="636"/>
      <c r="G23" s="9">
        <f t="shared" si="0"/>
        <v>0</v>
      </c>
      <c r="H23" s="637" t="e">
        <f t="shared" si="1"/>
        <v>#DIV/0!</v>
      </c>
      <c r="I23" s="638"/>
    </row>
    <row r="24" spans="1:9" ht="17.25" thickBot="1">
      <c r="A24" s="1492"/>
      <c r="B24" s="1168" t="s">
        <v>435</v>
      </c>
      <c r="C24" s="1169"/>
      <c r="D24" s="114"/>
      <c r="E24" s="114"/>
      <c r="F24" s="114"/>
      <c r="G24" s="639">
        <f t="shared" si="0"/>
        <v>0</v>
      </c>
      <c r="H24" s="640" t="e">
        <f t="shared" si="1"/>
        <v>#DIV/0!</v>
      </c>
      <c r="I24" s="116"/>
    </row>
    <row r="25" spans="1:9">
      <c r="A25" s="507" t="s">
        <v>138</v>
      </c>
      <c r="B25" s="508" t="s">
        <v>138</v>
      </c>
      <c r="C25" s="214" t="s">
        <v>138</v>
      </c>
      <c r="D25" s="124"/>
      <c r="E25" s="124"/>
      <c r="F25" s="124"/>
      <c r="G25" s="132">
        <f t="shared" si="0"/>
        <v>0</v>
      </c>
      <c r="H25" s="186" t="e">
        <f t="shared" si="1"/>
        <v>#DIV/0!</v>
      </c>
      <c r="I25" s="634"/>
    </row>
    <row r="26" spans="1:9" ht="17.25" thickBot="1">
      <c r="A26" s="633"/>
      <c r="B26" s="1499" t="s">
        <v>14</v>
      </c>
      <c r="C26" s="1499"/>
      <c r="D26" s="114"/>
      <c r="E26" s="114"/>
      <c r="F26" s="114"/>
      <c r="G26" s="113">
        <f t="shared" si="0"/>
        <v>0</v>
      </c>
      <c r="H26" s="187" t="e">
        <f t="shared" si="1"/>
        <v>#DIV/0!</v>
      </c>
      <c r="I26" s="235"/>
    </row>
    <row r="27" spans="1:9">
      <c r="A27" s="1500" t="s">
        <v>316</v>
      </c>
      <c r="B27" s="1498" t="s">
        <v>214</v>
      </c>
      <c r="C27" s="239" t="s">
        <v>153</v>
      </c>
      <c r="D27" s="124"/>
      <c r="E27" s="124"/>
      <c r="F27" s="124"/>
      <c r="G27" s="132">
        <f t="shared" si="0"/>
        <v>0</v>
      </c>
      <c r="H27" s="186" t="e">
        <f t="shared" si="1"/>
        <v>#DIV/0!</v>
      </c>
      <c r="I27" s="236"/>
    </row>
    <row r="28" spans="1:9">
      <c r="A28" s="1501"/>
      <c r="B28" s="1504"/>
      <c r="C28" s="219" t="s">
        <v>12</v>
      </c>
      <c r="D28" s="108"/>
      <c r="E28" s="108"/>
      <c r="F28" s="108"/>
      <c r="G28" s="12">
        <f t="shared" si="0"/>
        <v>0</v>
      </c>
      <c r="H28" s="173" t="e">
        <f t="shared" si="1"/>
        <v>#DIV/0!</v>
      </c>
      <c r="I28" s="237"/>
    </row>
    <row r="29" spans="1:9" ht="17.25" thickBot="1">
      <c r="A29" s="1502"/>
      <c r="B29" s="1499" t="s">
        <v>14</v>
      </c>
      <c r="C29" s="1499"/>
      <c r="D29" s="114"/>
      <c r="E29" s="114"/>
      <c r="F29" s="114"/>
      <c r="G29" s="113">
        <f t="shared" si="0"/>
        <v>0</v>
      </c>
      <c r="H29" s="187" t="e">
        <f t="shared" si="1"/>
        <v>#DIV/0!</v>
      </c>
      <c r="I29" s="235"/>
    </row>
    <row r="30" spans="1:9">
      <c r="A30" s="1500" t="s">
        <v>363</v>
      </c>
      <c r="B30" s="1498" t="s">
        <v>364</v>
      </c>
      <c r="C30" s="239" t="s">
        <v>105</v>
      </c>
      <c r="D30" s="106"/>
      <c r="E30" s="106"/>
      <c r="F30" s="13"/>
      <c r="G30" s="132">
        <f t="shared" si="0"/>
        <v>0</v>
      </c>
      <c r="H30" s="186" t="e">
        <f t="shared" si="1"/>
        <v>#DIV/0!</v>
      </c>
      <c r="I30" s="14"/>
    </row>
    <row r="31" spans="1:9">
      <c r="A31" s="1501"/>
      <c r="B31" s="1504"/>
      <c r="C31" s="219" t="s">
        <v>154</v>
      </c>
      <c r="D31" s="106"/>
      <c r="E31" s="106"/>
      <c r="F31" s="13"/>
      <c r="G31" s="12">
        <f t="shared" si="0"/>
        <v>0</v>
      </c>
      <c r="H31" s="173" t="e">
        <f t="shared" si="1"/>
        <v>#DIV/0!</v>
      </c>
      <c r="I31" s="14"/>
    </row>
    <row r="32" spans="1:9" ht="17.25" thickBot="1">
      <c r="A32" s="1503"/>
      <c r="B32" s="1505" t="s">
        <v>14</v>
      </c>
      <c r="C32" s="1506"/>
      <c r="D32" s="185"/>
      <c r="E32" s="185"/>
      <c r="F32" s="174"/>
      <c r="G32" s="175">
        <f t="shared" si="0"/>
        <v>0</v>
      </c>
      <c r="H32" s="176" t="e">
        <f t="shared" si="1"/>
        <v>#DIV/0!</v>
      </c>
      <c r="I32" s="177"/>
    </row>
    <row r="33" spans="1:9" ht="17.25" thickBot="1">
      <c r="A33" s="1510" t="s">
        <v>18</v>
      </c>
      <c r="B33" s="1511"/>
      <c r="C33" s="1511"/>
      <c r="D33" s="117">
        <f>SUM(D10,D13,D20,D22,D26,D29,D32)</f>
        <v>0</v>
      </c>
      <c r="E33" s="117"/>
      <c r="F33" s="117">
        <f>SUM(F10,F13,F20,F22,F26,F29,F32)</f>
        <v>0</v>
      </c>
      <c r="G33" s="178">
        <f t="shared" si="0"/>
        <v>0</v>
      </c>
      <c r="H33" s="179" t="e">
        <f t="shared" si="1"/>
        <v>#DIV/0!</v>
      </c>
      <c r="I33" s="118"/>
    </row>
    <row r="34" spans="1:9" ht="17.25" thickBot="1">
      <c r="A34" s="1512" t="s">
        <v>87</v>
      </c>
      <c r="B34" s="1513"/>
      <c r="C34" s="1513"/>
      <c r="D34" s="1513"/>
      <c r="E34" s="1513"/>
      <c r="F34" s="1513"/>
      <c r="G34" s="1513"/>
      <c r="H34" s="1513"/>
      <c r="I34" s="1514"/>
    </row>
    <row r="35" spans="1:9" ht="17.25" customHeight="1">
      <c r="A35" s="1515" t="s">
        <v>16</v>
      </c>
      <c r="B35" s="1516"/>
      <c r="C35" s="1516"/>
      <c r="D35" s="1183" t="s">
        <v>302</v>
      </c>
      <c r="E35" s="1183" t="s">
        <v>401</v>
      </c>
      <c r="F35" s="1183" t="s">
        <v>391</v>
      </c>
      <c r="G35" s="1183" t="s">
        <v>71</v>
      </c>
      <c r="H35" s="1185" t="s">
        <v>59</v>
      </c>
      <c r="I35" s="1187" t="s">
        <v>73</v>
      </c>
    </row>
    <row r="36" spans="1:9" ht="17.25" customHeight="1" thickBot="1">
      <c r="A36" s="127" t="s">
        <v>0</v>
      </c>
      <c r="B36" s="126" t="s">
        <v>1</v>
      </c>
      <c r="C36" s="98" t="s">
        <v>2</v>
      </c>
      <c r="D36" s="1184"/>
      <c r="E36" s="1184"/>
      <c r="F36" s="1184"/>
      <c r="G36" s="1184"/>
      <c r="H36" s="1186"/>
      <c r="I36" s="1188"/>
    </row>
    <row r="37" spans="1:9">
      <c r="A37" s="1179" t="s">
        <v>365</v>
      </c>
      <c r="B37" s="223" t="s">
        <v>265</v>
      </c>
      <c r="C37" s="222" t="s">
        <v>106</v>
      </c>
      <c r="D37" s="101"/>
      <c r="E37" s="101"/>
      <c r="F37" s="102"/>
      <c r="G37" s="102">
        <f>F37-D37</f>
        <v>0</v>
      </c>
      <c r="H37" s="180" t="e">
        <f>G37/D37*100</f>
        <v>#DIV/0!</v>
      </c>
      <c r="I37" s="7"/>
    </row>
    <row r="38" spans="1:9">
      <c r="A38" s="1179"/>
      <c r="B38" s="1164" t="s">
        <v>366</v>
      </c>
      <c r="C38" s="223" t="s">
        <v>107</v>
      </c>
      <c r="D38" s="15"/>
      <c r="E38" s="15"/>
      <c r="F38" s="16"/>
      <c r="G38" s="16">
        <f t="shared" ref="G38:G81" si="2">F38-D38</f>
        <v>0</v>
      </c>
      <c r="H38" s="248" t="e">
        <f t="shared" ref="H38:H81" si="3">G38/D38*100</f>
        <v>#DIV/0!</v>
      </c>
      <c r="I38" s="17"/>
    </row>
    <row r="39" spans="1:9">
      <c r="A39" s="1179"/>
      <c r="B39" s="1164"/>
      <c r="C39" s="223" t="s">
        <v>108</v>
      </c>
      <c r="D39" s="18"/>
      <c r="E39" s="18"/>
      <c r="F39" s="19"/>
      <c r="G39" s="16">
        <f t="shared" si="2"/>
        <v>0</v>
      </c>
      <c r="H39" s="248" t="e">
        <f t="shared" si="3"/>
        <v>#DIV/0!</v>
      </c>
      <c r="I39" s="17"/>
    </row>
    <row r="40" spans="1:9">
      <c r="A40" s="1179"/>
      <c r="B40" s="223" t="s">
        <v>109</v>
      </c>
      <c r="C40" s="223" t="s">
        <v>109</v>
      </c>
      <c r="D40" s="15"/>
      <c r="E40" s="15"/>
      <c r="F40" s="16"/>
      <c r="G40" s="16">
        <f t="shared" si="2"/>
        <v>0</v>
      </c>
      <c r="H40" s="248" t="e">
        <f t="shared" si="3"/>
        <v>#DIV/0!</v>
      </c>
      <c r="I40" s="17"/>
    </row>
    <row r="41" spans="1:9">
      <c r="A41" s="1179"/>
      <c r="B41" s="1164" t="s">
        <v>268</v>
      </c>
      <c r="C41" s="223" t="s">
        <v>110</v>
      </c>
      <c r="D41" s="15"/>
      <c r="E41" s="15"/>
      <c r="F41" s="16"/>
      <c r="G41" s="16">
        <f t="shared" si="2"/>
        <v>0</v>
      </c>
      <c r="H41" s="248" t="e">
        <f t="shared" si="3"/>
        <v>#DIV/0!</v>
      </c>
      <c r="I41" s="17"/>
    </row>
    <row r="42" spans="1:9" ht="33">
      <c r="A42" s="1179"/>
      <c r="B42" s="1164"/>
      <c r="C42" s="223" t="s">
        <v>111</v>
      </c>
      <c r="D42" s="15"/>
      <c r="E42" s="15"/>
      <c r="F42" s="19"/>
      <c r="G42" s="16">
        <f t="shared" si="2"/>
        <v>0</v>
      </c>
      <c r="H42" s="248" t="e">
        <f t="shared" si="3"/>
        <v>#DIV/0!</v>
      </c>
      <c r="I42" s="17"/>
    </row>
    <row r="43" spans="1:9" ht="17.25" thickBot="1">
      <c r="A43" s="1180"/>
      <c r="B43" s="1158" t="s">
        <v>14</v>
      </c>
      <c r="C43" s="1159"/>
      <c r="D43" s="133"/>
      <c r="E43" s="133"/>
      <c r="F43" s="133"/>
      <c r="G43" s="140">
        <f t="shared" si="2"/>
        <v>0</v>
      </c>
      <c r="H43" s="249" t="e">
        <f t="shared" si="3"/>
        <v>#DIV/0!</v>
      </c>
      <c r="I43" s="22"/>
    </row>
    <row r="44" spans="1:9">
      <c r="A44" s="1178" t="s">
        <v>170</v>
      </c>
      <c r="B44" s="1181" t="s">
        <v>269</v>
      </c>
      <c r="C44" s="241" t="s">
        <v>26</v>
      </c>
      <c r="D44" s="101"/>
      <c r="E44" s="101"/>
      <c r="F44" s="102"/>
      <c r="G44" s="102">
        <f t="shared" si="2"/>
        <v>0</v>
      </c>
      <c r="H44" s="180" t="e">
        <f t="shared" si="3"/>
        <v>#DIV/0!</v>
      </c>
      <c r="I44" s="7"/>
    </row>
    <row r="45" spans="1:9" ht="33">
      <c r="A45" s="1179"/>
      <c r="B45" s="1173"/>
      <c r="C45" s="225" t="s">
        <v>112</v>
      </c>
      <c r="D45" s="15"/>
      <c r="E45" s="15"/>
      <c r="F45" s="16"/>
      <c r="G45" s="16">
        <f t="shared" si="2"/>
        <v>0</v>
      </c>
      <c r="H45" s="248" t="e">
        <f t="shared" si="3"/>
        <v>#DIV/0!</v>
      </c>
      <c r="I45" s="17"/>
    </row>
    <row r="46" spans="1:9">
      <c r="A46" s="1179"/>
      <c r="B46" s="1173"/>
      <c r="C46" s="226" t="s">
        <v>113</v>
      </c>
      <c r="D46" s="15"/>
      <c r="E46" s="15"/>
      <c r="F46" s="16"/>
      <c r="G46" s="16">
        <f t="shared" si="2"/>
        <v>0</v>
      </c>
      <c r="H46" s="248" t="e">
        <f t="shared" si="3"/>
        <v>#DIV/0!</v>
      </c>
      <c r="I46" s="17"/>
    </row>
    <row r="47" spans="1:9">
      <c r="A47" s="1179"/>
      <c r="B47" s="1173"/>
      <c r="C47" s="226" t="s">
        <v>114</v>
      </c>
      <c r="D47" s="20"/>
      <c r="E47" s="20"/>
      <c r="F47" s="20"/>
      <c r="G47" s="16">
        <f t="shared" si="2"/>
        <v>0</v>
      </c>
      <c r="H47" s="248" t="e">
        <f t="shared" si="3"/>
        <v>#DIV/0!</v>
      </c>
      <c r="I47" s="21"/>
    </row>
    <row r="48" spans="1:9">
      <c r="A48" s="1179"/>
      <c r="B48" s="1173"/>
      <c r="C48" s="226" t="s">
        <v>115</v>
      </c>
      <c r="D48" s="31"/>
      <c r="E48" s="31"/>
      <c r="F48" s="20"/>
      <c r="G48" s="16">
        <f t="shared" si="2"/>
        <v>0</v>
      </c>
      <c r="H48" s="248" t="e">
        <f t="shared" si="3"/>
        <v>#DIV/0!</v>
      </c>
      <c r="I48" s="21"/>
    </row>
    <row r="49" spans="1:9">
      <c r="A49" s="1179"/>
      <c r="B49" s="1173"/>
      <c r="C49" s="221" t="s">
        <v>116</v>
      </c>
      <c r="D49" s="31"/>
      <c r="E49" s="31"/>
      <c r="F49" s="20"/>
      <c r="G49" s="16">
        <f t="shared" si="2"/>
        <v>0</v>
      </c>
      <c r="H49" s="248" t="e">
        <f t="shared" si="3"/>
        <v>#DIV/0!</v>
      </c>
      <c r="I49" s="21"/>
    </row>
    <row r="50" spans="1:9">
      <c r="A50" s="1179"/>
      <c r="B50" s="1173"/>
      <c r="C50" s="221" t="s">
        <v>29</v>
      </c>
      <c r="D50" s="31"/>
      <c r="E50" s="31"/>
      <c r="F50" s="20"/>
      <c r="G50" s="16">
        <f t="shared" si="2"/>
        <v>0</v>
      </c>
      <c r="H50" s="248" t="e">
        <f t="shared" si="3"/>
        <v>#DIV/0!</v>
      </c>
      <c r="I50" s="21"/>
    </row>
    <row r="51" spans="1:9" ht="17.25" thickBot="1">
      <c r="A51" s="1179"/>
      <c r="B51" s="1174"/>
      <c r="C51" s="242" t="s">
        <v>120</v>
      </c>
      <c r="D51" s="99"/>
      <c r="E51" s="99"/>
      <c r="F51" s="133"/>
      <c r="G51" s="140">
        <f t="shared" si="2"/>
        <v>0</v>
      </c>
      <c r="H51" s="249" t="e">
        <f t="shared" si="3"/>
        <v>#DIV/0!</v>
      </c>
      <c r="I51" s="22"/>
    </row>
    <row r="52" spans="1:9">
      <c r="A52" s="1179"/>
      <c r="B52" s="1173" t="s">
        <v>270</v>
      </c>
      <c r="C52" s="243" t="s">
        <v>117</v>
      </c>
      <c r="D52" s="31"/>
      <c r="E52" s="31"/>
      <c r="F52" s="250"/>
      <c r="G52" s="102">
        <f t="shared" si="2"/>
        <v>0</v>
      </c>
      <c r="H52" s="180" t="e">
        <f t="shared" si="3"/>
        <v>#DIV/0!</v>
      </c>
      <c r="I52" s="26"/>
    </row>
    <row r="53" spans="1:9">
      <c r="A53" s="1179"/>
      <c r="B53" s="1173"/>
      <c r="C53" s="243" t="s">
        <v>118</v>
      </c>
      <c r="D53" s="31"/>
      <c r="E53" s="31"/>
      <c r="F53" s="20"/>
      <c r="G53" s="16">
        <f t="shared" si="2"/>
        <v>0</v>
      </c>
      <c r="H53" s="248" t="e">
        <f t="shared" si="3"/>
        <v>#DIV/0!</v>
      </c>
      <c r="I53" s="21"/>
    </row>
    <row r="54" spans="1:9">
      <c r="A54" s="1179"/>
      <c r="B54" s="1173"/>
      <c r="C54" s="243" t="s">
        <v>119</v>
      </c>
      <c r="D54" s="31"/>
      <c r="E54" s="31"/>
      <c r="F54" s="20"/>
      <c r="G54" s="16">
        <f t="shared" si="2"/>
        <v>0</v>
      </c>
      <c r="H54" s="248" t="e">
        <f t="shared" si="3"/>
        <v>#DIV/0!</v>
      </c>
      <c r="I54" s="21"/>
    </row>
    <row r="55" spans="1:9" ht="17.25" thickBot="1">
      <c r="A55" s="1179"/>
      <c r="B55" s="1174"/>
      <c r="C55" s="244" t="s">
        <v>120</v>
      </c>
      <c r="D55" s="134"/>
      <c r="E55" s="134"/>
      <c r="F55" s="133"/>
      <c r="G55" s="140">
        <f t="shared" si="2"/>
        <v>0</v>
      </c>
      <c r="H55" s="249" t="e">
        <f t="shared" si="3"/>
        <v>#DIV/0!</v>
      </c>
      <c r="I55" s="22"/>
    </row>
    <row r="56" spans="1:9" ht="17.25" thickBot="1">
      <c r="A56" s="1180"/>
      <c r="B56" s="1192" t="s">
        <v>120</v>
      </c>
      <c r="C56" s="1193"/>
      <c r="D56" s="99"/>
      <c r="E56" s="99"/>
      <c r="F56" s="99"/>
      <c r="G56" s="102">
        <f t="shared" si="2"/>
        <v>0</v>
      </c>
      <c r="H56" s="180" t="e">
        <f t="shared" si="3"/>
        <v>#DIV/0!</v>
      </c>
      <c r="I56" s="100"/>
    </row>
    <row r="57" spans="1:9">
      <c r="A57" s="1178" t="s">
        <v>368</v>
      </c>
      <c r="B57" s="1181" t="s">
        <v>367</v>
      </c>
      <c r="C57" s="241" t="s">
        <v>121</v>
      </c>
      <c r="D57" s="101"/>
      <c r="E57" s="101"/>
      <c r="F57" s="102"/>
      <c r="G57" s="102">
        <f t="shared" si="2"/>
        <v>0</v>
      </c>
      <c r="H57" s="180" t="e">
        <f t="shared" si="3"/>
        <v>#DIV/0!</v>
      </c>
      <c r="I57" s="7"/>
    </row>
    <row r="58" spans="1:9">
      <c r="A58" s="1179"/>
      <c r="B58" s="1173"/>
      <c r="C58" s="225" t="s">
        <v>155</v>
      </c>
      <c r="D58" s="15"/>
      <c r="E58" s="15"/>
      <c r="F58" s="16"/>
      <c r="G58" s="16">
        <f t="shared" si="2"/>
        <v>0</v>
      </c>
      <c r="H58" s="248" t="e">
        <f t="shared" si="3"/>
        <v>#DIV/0!</v>
      </c>
      <c r="I58" s="17"/>
    </row>
    <row r="59" spans="1:9">
      <c r="A59" s="1179"/>
      <c r="B59" s="1173"/>
      <c r="C59" s="225" t="s">
        <v>122</v>
      </c>
      <c r="D59" s="15"/>
      <c r="E59" s="15"/>
      <c r="F59" s="16"/>
      <c r="G59" s="16">
        <f t="shared" si="2"/>
        <v>0</v>
      </c>
      <c r="H59" s="248" t="e">
        <f t="shared" si="3"/>
        <v>#DIV/0!</v>
      </c>
      <c r="I59" s="17"/>
    </row>
    <row r="60" spans="1:9">
      <c r="A60" s="1179"/>
      <c r="B60" s="1173"/>
      <c r="C60" s="226" t="s">
        <v>123</v>
      </c>
      <c r="D60" s="24"/>
      <c r="E60" s="24"/>
      <c r="F60" s="25"/>
      <c r="G60" s="16">
        <f t="shared" si="2"/>
        <v>0</v>
      </c>
      <c r="H60" s="248" t="e">
        <f t="shared" si="3"/>
        <v>#DIV/0!</v>
      </c>
      <c r="I60" s="17"/>
    </row>
    <row r="61" spans="1:9">
      <c r="A61" s="1179"/>
      <c r="B61" s="1182"/>
      <c r="C61" s="226" t="s">
        <v>124</v>
      </c>
      <c r="D61" s="24"/>
      <c r="E61" s="24"/>
      <c r="F61" s="12"/>
      <c r="G61" s="16">
        <f t="shared" si="2"/>
        <v>0</v>
      </c>
      <c r="H61" s="248" t="e">
        <f t="shared" si="3"/>
        <v>#DIV/0!</v>
      </c>
      <c r="I61" s="17"/>
    </row>
    <row r="62" spans="1:9" ht="17.25" thickBot="1">
      <c r="A62" s="1180"/>
      <c r="B62" s="1168" t="s">
        <v>125</v>
      </c>
      <c r="C62" s="1169"/>
      <c r="D62" s="135"/>
      <c r="E62" s="135"/>
      <c r="F62" s="113"/>
      <c r="G62" s="140">
        <f t="shared" si="2"/>
        <v>0</v>
      </c>
      <c r="H62" s="249" t="e">
        <f t="shared" si="3"/>
        <v>#DIV/0!</v>
      </c>
      <c r="I62" s="30"/>
    </row>
    <row r="63" spans="1:9" ht="33">
      <c r="A63" s="1160" t="s">
        <v>369</v>
      </c>
      <c r="B63" s="222" t="s">
        <v>274</v>
      </c>
      <c r="C63" s="220" t="s">
        <v>126</v>
      </c>
      <c r="D63" s="136"/>
      <c r="E63" s="136"/>
      <c r="F63" s="137"/>
      <c r="G63" s="102">
        <f t="shared" si="2"/>
        <v>0</v>
      </c>
      <c r="H63" s="180" t="e">
        <f t="shared" si="3"/>
        <v>#DIV/0!</v>
      </c>
      <c r="I63" s="7"/>
    </row>
    <row r="64" spans="1:9">
      <c r="A64" s="1161"/>
      <c r="B64" s="223" t="s">
        <v>370</v>
      </c>
      <c r="C64" s="245" t="s">
        <v>127</v>
      </c>
      <c r="D64" s="128"/>
      <c r="E64" s="128"/>
      <c r="F64" s="25"/>
      <c r="G64" s="16">
        <f t="shared" si="2"/>
        <v>0</v>
      </c>
      <c r="H64" s="248" t="e">
        <f t="shared" si="3"/>
        <v>#DIV/0!</v>
      </c>
      <c r="I64" s="17"/>
    </row>
    <row r="65" spans="1:9" ht="17.25" thickBot="1">
      <c r="A65" s="1162"/>
      <c r="B65" s="1170" t="s">
        <v>14</v>
      </c>
      <c r="C65" s="1171"/>
      <c r="D65" s="99"/>
      <c r="E65" s="99"/>
      <c r="F65" s="133"/>
      <c r="G65" s="140">
        <f t="shared" si="2"/>
        <v>0</v>
      </c>
      <c r="H65" s="249" t="e">
        <f t="shared" si="3"/>
        <v>#DIV/0!</v>
      </c>
      <c r="I65" s="22"/>
    </row>
    <row r="66" spans="1:9">
      <c r="A66" s="1160" t="s">
        <v>372</v>
      </c>
      <c r="B66" s="1163" t="s">
        <v>52</v>
      </c>
      <c r="C66" s="222" t="s">
        <v>52</v>
      </c>
      <c r="D66" s="27"/>
      <c r="E66" s="27"/>
      <c r="F66" s="9"/>
      <c r="G66" s="102">
        <f t="shared" si="2"/>
        <v>0</v>
      </c>
      <c r="H66" s="180" t="e">
        <f t="shared" si="3"/>
        <v>#DIV/0!</v>
      </c>
      <c r="I66" s="7"/>
    </row>
    <row r="67" spans="1:9">
      <c r="A67" s="1161"/>
      <c r="B67" s="1164"/>
      <c r="C67" s="223" t="s">
        <v>128</v>
      </c>
      <c r="D67" s="28"/>
      <c r="E67" s="28"/>
      <c r="F67" s="12"/>
      <c r="G67" s="16">
        <f t="shared" si="2"/>
        <v>0</v>
      </c>
      <c r="H67" s="248" t="e">
        <f t="shared" si="3"/>
        <v>#DIV/0!</v>
      </c>
      <c r="I67" s="17"/>
    </row>
    <row r="68" spans="1:9" ht="17.25" thickBot="1">
      <c r="A68" s="1161"/>
      <c r="B68" s="1172"/>
      <c r="C68" s="246" t="s">
        <v>129</v>
      </c>
      <c r="D68" s="111"/>
      <c r="E68" s="111"/>
      <c r="F68" s="113"/>
      <c r="G68" s="140">
        <f t="shared" si="2"/>
        <v>0</v>
      </c>
      <c r="H68" s="249" t="e">
        <f t="shared" si="3"/>
        <v>#DIV/0!</v>
      </c>
      <c r="I68" s="30"/>
    </row>
    <row r="69" spans="1:9">
      <c r="A69" s="1161"/>
      <c r="B69" s="1173" t="s">
        <v>371</v>
      </c>
      <c r="C69" s="224" t="s">
        <v>130</v>
      </c>
      <c r="D69" s="138"/>
      <c r="E69" s="138"/>
      <c r="F69" s="32"/>
      <c r="G69" s="102">
        <f t="shared" si="2"/>
        <v>0</v>
      </c>
      <c r="H69" s="180" t="e">
        <f t="shared" si="3"/>
        <v>#DIV/0!</v>
      </c>
      <c r="I69" s="7"/>
    </row>
    <row r="70" spans="1:9" ht="17.25" thickBot="1">
      <c r="A70" s="1161"/>
      <c r="B70" s="1174"/>
      <c r="C70" s="246" t="s">
        <v>120</v>
      </c>
      <c r="D70" s="139"/>
      <c r="E70" s="139"/>
      <c r="F70" s="251"/>
      <c r="G70" s="140">
        <f t="shared" si="2"/>
        <v>0</v>
      </c>
      <c r="H70" s="249" t="e">
        <f t="shared" si="3"/>
        <v>#DIV/0!</v>
      </c>
      <c r="I70" s="30"/>
    </row>
    <row r="71" spans="1:9" ht="17.25" thickBot="1">
      <c r="A71" s="1162"/>
      <c r="B71" s="1175" t="s">
        <v>14</v>
      </c>
      <c r="C71" s="1175"/>
      <c r="D71" s="99"/>
      <c r="E71" s="99"/>
      <c r="F71" s="99"/>
      <c r="G71" s="102">
        <f t="shared" si="2"/>
        <v>0</v>
      </c>
      <c r="H71" s="180" t="e">
        <f t="shared" si="3"/>
        <v>#DIV/0!</v>
      </c>
      <c r="I71" s="100"/>
    </row>
    <row r="72" spans="1:9">
      <c r="A72" s="1161" t="s">
        <v>131</v>
      </c>
      <c r="B72" s="247" t="s">
        <v>374</v>
      </c>
      <c r="C72" s="247" t="s">
        <v>131</v>
      </c>
      <c r="D72" s="130"/>
      <c r="E72" s="130"/>
      <c r="F72" s="103"/>
      <c r="G72" s="102">
        <f t="shared" si="2"/>
        <v>0</v>
      </c>
      <c r="H72" s="180" t="e">
        <f t="shared" si="3"/>
        <v>#DIV/0!</v>
      </c>
      <c r="I72" s="26"/>
    </row>
    <row r="73" spans="1:9" ht="17.25" thickBot="1">
      <c r="A73" s="1162"/>
      <c r="B73" s="1158" t="s">
        <v>15</v>
      </c>
      <c r="C73" s="1159"/>
      <c r="D73" s="33"/>
      <c r="E73" s="33"/>
      <c r="F73" s="33"/>
      <c r="G73" s="140">
        <f t="shared" si="2"/>
        <v>0</v>
      </c>
      <c r="H73" s="249" t="e">
        <f t="shared" si="3"/>
        <v>#DIV/0!</v>
      </c>
      <c r="I73" s="22"/>
    </row>
    <row r="74" spans="1:9">
      <c r="A74" s="1176" t="s">
        <v>342</v>
      </c>
      <c r="B74" s="227" t="s">
        <v>5</v>
      </c>
      <c r="C74" s="227" t="s">
        <v>9</v>
      </c>
      <c r="D74" s="36"/>
      <c r="E74" s="36"/>
      <c r="F74" s="34"/>
      <c r="G74" s="102">
        <f t="shared" si="2"/>
        <v>0</v>
      </c>
      <c r="H74" s="180" t="e">
        <f t="shared" si="3"/>
        <v>#DIV/0!</v>
      </c>
      <c r="I74" s="35"/>
    </row>
    <row r="75" spans="1:9" ht="17.25" thickBot="1">
      <c r="A75" s="1177"/>
      <c r="B75" s="1158" t="s">
        <v>15</v>
      </c>
      <c r="C75" s="1159"/>
      <c r="D75" s="23"/>
      <c r="E75" s="23"/>
      <c r="F75" s="104"/>
      <c r="G75" s="140">
        <f t="shared" si="2"/>
        <v>0</v>
      </c>
      <c r="H75" s="249" t="e">
        <f t="shared" si="3"/>
        <v>#DIV/0!</v>
      </c>
      <c r="I75" s="105"/>
    </row>
    <row r="76" spans="1:9" ht="17.25" thickBot="1">
      <c r="A76" s="1160" t="s">
        <v>373</v>
      </c>
      <c r="B76" s="1163" t="s">
        <v>283</v>
      </c>
      <c r="C76" s="222" t="s">
        <v>32</v>
      </c>
      <c r="D76" s="37"/>
      <c r="E76" s="37"/>
      <c r="F76" s="38"/>
      <c r="G76" s="102">
        <f t="shared" si="2"/>
        <v>0</v>
      </c>
      <c r="H76" s="180" t="e">
        <f t="shared" si="3"/>
        <v>#DIV/0!</v>
      </c>
      <c r="I76" s="7"/>
    </row>
    <row r="77" spans="1:9">
      <c r="A77" s="1161"/>
      <c r="B77" s="1164"/>
      <c r="C77" s="222" t="s">
        <v>49</v>
      </c>
      <c r="D77" s="39"/>
      <c r="E77" s="39"/>
      <c r="F77" s="38"/>
      <c r="G77" s="102">
        <f t="shared" si="2"/>
        <v>0</v>
      </c>
      <c r="H77" s="180" t="e">
        <f t="shared" si="3"/>
        <v>#DIV/0!</v>
      </c>
      <c r="I77" s="7"/>
    </row>
    <row r="78" spans="1:9" ht="17.25" thickBot="1">
      <c r="A78" s="1162"/>
      <c r="B78" s="1170" t="s">
        <v>14</v>
      </c>
      <c r="C78" s="1171"/>
      <c r="D78" s="99"/>
      <c r="E78" s="99"/>
      <c r="F78" s="133"/>
      <c r="G78" s="140">
        <f t="shared" si="2"/>
        <v>0</v>
      </c>
      <c r="H78" s="249" t="e">
        <f t="shared" si="3"/>
        <v>#DIV/0!</v>
      </c>
      <c r="I78" s="22"/>
    </row>
    <row r="79" spans="1:9">
      <c r="A79" s="1160" t="s">
        <v>152</v>
      </c>
      <c r="B79" s="228" t="s">
        <v>33</v>
      </c>
      <c r="C79" s="228" t="s">
        <v>88</v>
      </c>
      <c r="D79" s="37"/>
      <c r="E79" s="37"/>
      <c r="F79" s="6"/>
      <c r="G79" s="102">
        <f t="shared" si="2"/>
        <v>0</v>
      </c>
      <c r="H79" s="180" t="e">
        <f t="shared" si="3"/>
        <v>#DIV/0!</v>
      </c>
      <c r="I79" s="8"/>
    </row>
    <row r="80" spans="1:9" ht="17.25" thickBot="1">
      <c r="A80" s="1162"/>
      <c r="B80" s="1493" t="s">
        <v>15</v>
      </c>
      <c r="C80" s="1493"/>
      <c r="D80" s="29"/>
      <c r="E80" s="29"/>
      <c r="F80" s="29"/>
      <c r="G80" s="140">
        <f t="shared" si="2"/>
        <v>0</v>
      </c>
      <c r="H80" s="249" t="e">
        <f t="shared" si="3"/>
        <v>#DIV/0!</v>
      </c>
      <c r="I80" s="30"/>
    </row>
    <row r="81" spans="1:9" ht="17.25" thickBot="1">
      <c r="A81" s="1150" t="s">
        <v>18</v>
      </c>
      <c r="B81" s="1151"/>
      <c r="C81" s="1152"/>
      <c r="D81" s="181">
        <f>SUM(D43,D56,D62,D65,D71,D73,D75,D78,D80)</f>
        <v>0</v>
      </c>
      <c r="E81" s="181"/>
      <c r="F81" s="181">
        <f>SUM(F43,F56,F62,F65,F71,F73,F75,F78,F80)</f>
        <v>0</v>
      </c>
      <c r="G81" s="183">
        <f t="shared" si="2"/>
        <v>0</v>
      </c>
      <c r="H81" s="184" t="e">
        <f t="shared" si="3"/>
        <v>#DIV/0!</v>
      </c>
      <c r="I81" s="182"/>
    </row>
  </sheetData>
  <mergeCells count="67">
    <mergeCell ref="A1:I1"/>
    <mergeCell ref="A2:I2"/>
    <mergeCell ref="A3:I4"/>
    <mergeCell ref="A5:I5"/>
    <mergeCell ref="A6:C6"/>
    <mergeCell ref="D6:D7"/>
    <mergeCell ref="F6:F7"/>
    <mergeCell ref="G6:G7"/>
    <mergeCell ref="H6:H7"/>
    <mergeCell ref="I6:I7"/>
    <mergeCell ref="E6:E7"/>
    <mergeCell ref="A27:A29"/>
    <mergeCell ref="B62:C62"/>
    <mergeCell ref="A63:A65"/>
    <mergeCell ref="B44:B51"/>
    <mergeCell ref="B52:B55"/>
    <mergeCell ref="B65:C65"/>
    <mergeCell ref="A44:A56"/>
    <mergeCell ref="B57:B61"/>
    <mergeCell ref="A57:A62"/>
    <mergeCell ref="B27:B28"/>
    <mergeCell ref="B29:C29"/>
    <mergeCell ref="A33:C33"/>
    <mergeCell ref="A34:I34"/>
    <mergeCell ref="A35:C35"/>
    <mergeCell ref="D35:D36"/>
    <mergeCell ref="F35:F36"/>
    <mergeCell ref="B75:C75"/>
    <mergeCell ref="H35:H36"/>
    <mergeCell ref="A76:A78"/>
    <mergeCell ref="B76:B77"/>
    <mergeCell ref="B10:C10"/>
    <mergeCell ref="A14:A20"/>
    <mergeCell ref="B20:C20"/>
    <mergeCell ref="A30:A32"/>
    <mergeCell ref="B30:B31"/>
    <mergeCell ref="A21:A22"/>
    <mergeCell ref="B22:C22"/>
    <mergeCell ref="B26:C26"/>
    <mergeCell ref="A8:A10"/>
    <mergeCell ref="B32:C32"/>
    <mergeCell ref="B13:C13"/>
    <mergeCell ref="A11:A13"/>
    <mergeCell ref="I35:I36"/>
    <mergeCell ref="B69:B70"/>
    <mergeCell ref="B66:B68"/>
    <mergeCell ref="B8:B9"/>
    <mergeCell ref="B24:C24"/>
    <mergeCell ref="G35:G36"/>
    <mergeCell ref="B16:B19"/>
    <mergeCell ref="B14:B15"/>
    <mergeCell ref="A23:A24"/>
    <mergeCell ref="A81:C81"/>
    <mergeCell ref="E35:E36"/>
    <mergeCell ref="A79:A80"/>
    <mergeCell ref="B80:C80"/>
    <mergeCell ref="B38:B39"/>
    <mergeCell ref="B41:B42"/>
    <mergeCell ref="B43:C43"/>
    <mergeCell ref="A74:A75"/>
    <mergeCell ref="B78:C78"/>
    <mergeCell ref="A66:A71"/>
    <mergeCell ref="B71:C71"/>
    <mergeCell ref="B56:C56"/>
    <mergeCell ref="A37:A43"/>
    <mergeCell ref="A72:A73"/>
    <mergeCell ref="B73:C73"/>
  </mergeCells>
  <phoneticPr fontId="2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2:I115"/>
  <sheetViews>
    <sheetView topLeftCell="A94" workbookViewId="0">
      <selection activeCell="A2" sqref="A2:I113"/>
    </sheetView>
  </sheetViews>
  <sheetFormatPr defaultRowHeight="16.5"/>
  <cols>
    <col min="1" max="1" width="17.625" customWidth="1"/>
    <col min="2" max="2" width="15.375" customWidth="1"/>
    <col min="3" max="3" width="22.125" customWidth="1"/>
    <col min="4" max="4" width="20" customWidth="1"/>
    <col min="5" max="5" width="18.75" customWidth="1"/>
    <col min="6" max="6" width="17.625" customWidth="1"/>
    <col min="7" max="7" width="18" customWidth="1"/>
    <col min="9" max="9" width="45.375" customWidth="1"/>
  </cols>
  <sheetData>
    <row r="2" spans="1:9" ht="30.75" customHeight="1">
      <c r="A2" s="1452" t="s">
        <v>263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453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400</v>
      </c>
      <c r="F6" s="1183" t="s">
        <v>402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14.2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/>
      <c r="H8" s="687"/>
      <c r="I8" s="366"/>
    </row>
    <row r="9" spans="1:9" ht="14.25" customHeight="1">
      <c r="A9" s="1285"/>
      <c r="B9" s="1220"/>
      <c r="C9" s="403" t="s">
        <v>191</v>
      </c>
      <c r="D9" s="718">
        <v>32000000</v>
      </c>
      <c r="E9" s="718">
        <v>26227250</v>
      </c>
      <c r="F9" s="718">
        <v>55000000</v>
      </c>
      <c r="G9" s="719">
        <f t="shared" ref="G9:G13" si="0">F9-D9</f>
        <v>23000000</v>
      </c>
      <c r="H9" s="690">
        <f t="shared" ref="H9:H45" si="1">G9/D9*100%</f>
        <v>0.71875</v>
      </c>
      <c r="I9" s="720" t="s">
        <v>446</v>
      </c>
    </row>
    <row r="10" spans="1:9" ht="14.25" customHeight="1">
      <c r="A10" s="1285"/>
      <c r="B10" s="1220"/>
      <c r="C10" s="403" t="s">
        <v>192</v>
      </c>
      <c r="D10" s="721"/>
      <c r="E10" s="721"/>
      <c r="F10" s="721"/>
      <c r="G10" s="719"/>
      <c r="H10" s="690"/>
      <c r="I10" s="722"/>
    </row>
    <row r="11" spans="1:9" ht="14.25" customHeight="1">
      <c r="A11" s="1285"/>
      <c r="B11" s="1220"/>
      <c r="C11" s="403" t="s">
        <v>193</v>
      </c>
      <c r="D11" s="721"/>
      <c r="E11" s="721"/>
      <c r="F11" s="721"/>
      <c r="G11" s="719"/>
      <c r="H11" s="690"/>
      <c r="I11" s="722"/>
    </row>
    <row r="12" spans="1:9" ht="14.25" customHeight="1">
      <c r="A12" s="1285"/>
      <c r="B12" s="1198"/>
      <c r="C12" s="403" t="s">
        <v>194</v>
      </c>
      <c r="D12" s="721"/>
      <c r="E12" s="721"/>
      <c r="F12" s="721"/>
      <c r="G12" s="719"/>
      <c r="H12" s="690"/>
      <c r="I12" s="722"/>
    </row>
    <row r="13" spans="1:9" ht="17.25" thickBot="1">
      <c r="A13" s="1286"/>
      <c r="B13" s="1293" t="s">
        <v>195</v>
      </c>
      <c r="C13" s="1293"/>
      <c r="D13" s="723">
        <f>SUM(D8:D12)</f>
        <v>32000000</v>
      </c>
      <c r="E13" s="723">
        <f t="shared" ref="E13:F13" si="2">SUM(E8:E12)</f>
        <v>26227250</v>
      </c>
      <c r="F13" s="723">
        <f t="shared" si="2"/>
        <v>55000000</v>
      </c>
      <c r="G13" s="723">
        <f t="shared" si="0"/>
        <v>23000000</v>
      </c>
      <c r="H13" s="724">
        <f t="shared" si="1"/>
        <v>0.71875</v>
      </c>
      <c r="I13" s="725"/>
    </row>
    <row r="14" spans="1:9" ht="12.75" customHeight="1">
      <c r="A14" s="1324" t="s">
        <v>199</v>
      </c>
      <c r="B14" s="1219" t="s">
        <v>200</v>
      </c>
      <c r="C14" s="402" t="s">
        <v>183</v>
      </c>
      <c r="D14" s="302"/>
      <c r="E14" s="302"/>
      <c r="F14" s="302"/>
      <c r="G14" s="309"/>
      <c r="H14" s="687"/>
      <c r="I14" s="369"/>
    </row>
    <row r="15" spans="1:9" ht="12.75" customHeight="1">
      <c r="A15" s="1324"/>
      <c r="B15" s="1220"/>
      <c r="C15" s="403" t="s">
        <v>184</v>
      </c>
      <c r="D15" s="297"/>
      <c r="E15" s="297"/>
      <c r="F15" s="297"/>
      <c r="G15" s="309"/>
      <c r="H15" s="687"/>
      <c r="I15" s="370"/>
    </row>
    <row r="16" spans="1:9" ht="12.75" customHeight="1">
      <c r="A16" s="1324"/>
      <c r="B16" s="1220"/>
      <c r="C16" s="403" t="s">
        <v>185</v>
      </c>
      <c r="D16" s="297"/>
      <c r="E16" s="297"/>
      <c r="F16" s="297"/>
      <c r="G16" s="309"/>
      <c r="H16" s="687"/>
      <c r="I16" s="370"/>
    </row>
    <row r="17" spans="1:9" ht="12.75" customHeight="1">
      <c r="A17" s="1324"/>
      <c r="B17" s="1220"/>
      <c r="C17" s="403" t="s">
        <v>186</v>
      </c>
      <c r="D17" s="297"/>
      <c r="E17" s="297"/>
      <c r="F17" s="297"/>
      <c r="G17" s="309"/>
      <c r="H17" s="687"/>
      <c r="I17" s="370"/>
    </row>
    <row r="18" spans="1:9" ht="12.75" customHeight="1">
      <c r="A18" s="1324"/>
      <c r="B18" s="1220"/>
      <c r="C18" s="402" t="s">
        <v>187</v>
      </c>
      <c r="D18" s="297"/>
      <c r="E18" s="297"/>
      <c r="F18" s="297"/>
      <c r="G18" s="309"/>
      <c r="H18" s="687"/>
      <c r="I18" s="367"/>
    </row>
    <row r="19" spans="1:9" ht="12.75" customHeight="1">
      <c r="A19" s="1324"/>
      <c r="B19" s="1220"/>
      <c r="C19" s="191" t="s">
        <v>189</v>
      </c>
      <c r="D19" s="297"/>
      <c r="E19" s="297"/>
      <c r="F19" s="297"/>
      <c r="G19" s="309"/>
      <c r="H19" s="687"/>
      <c r="I19" s="367"/>
    </row>
    <row r="20" spans="1:9" ht="12.75" customHeight="1">
      <c r="A20" s="1324"/>
      <c r="B20" s="1220"/>
      <c r="C20" s="191" t="s">
        <v>190</v>
      </c>
      <c r="D20" s="297"/>
      <c r="E20" s="297"/>
      <c r="F20" s="297"/>
      <c r="G20" s="309"/>
      <c r="H20" s="687"/>
      <c r="I20" s="367"/>
    </row>
    <row r="21" spans="1:9" ht="12.75" customHeight="1" thickBot="1">
      <c r="A21" s="1324"/>
      <c r="B21" s="1221"/>
      <c r="C21" s="191" t="s">
        <v>209</v>
      </c>
      <c r="D21" s="78"/>
      <c r="E21" s="78"/>
      <c r="F21" s="43"/>
      <c r="G21" s="44"/>
      <c r="H21" s="687"/>
      <c r="I21" s="45"/>
    </row>
    <row r="22" spans="1:9" ht="18" thickBot="1">
      <c r="A22" s="1442"/>
      <c r="B22" s="1326" t="s">
        <v>45</v>
      </c>
      <c r="C22" s="1327"/>
      <c r="D22" s="48"/>
      <c r="E22" s="48"/>
      <c r="F22" s="48"/>
      <c r="G22" s="165"/>
      <c r="H22" s="710"/>
      <c r="I22" s="49"/>
    </row>
    <row r="23" spans="1:9" ht="18.75" customHeight="1">
      <c r="A23" s="1287" t="s">
        <v>201</v>
      </c>
      <c r="B23" s="1219" t="s">
        <v>202</v>
      </c>
      <c r="C23" s="192" t="s">
        <v>146</v>
      </c>
      <c r="D23" s="83"/>
      <c r="E23" s="83"/>
      <c r="F23" s="84"/>
      <c r="G23" s="205"/>
      <c r="H23" s="687"/>
      <c r="I23" s="92"/>
    </row>
    <row r="24" spans="1:9" ht="18.75" customHeight="1">
      <c r="A24" s="1288"/>
      <c r="B24" s="1220"/>
      <c r="C24" s="403" t="s">
        <v>78</v>
      </c>
      <c r="D24" s="52"/>
      <c r="E24" s="52"/>
      <c r="F24" s="79"/>
      <c r="G24" s="206"/>
      <c r="H24" s="687"/>
      <c r="I24" s="93"/>
    </row>
    <row r="25" spans="1:9" ht="18.75" customHeight="1">
      <c r="A25" s="1288"/>
      <c r="B25" s="1220"/>
      <c r="C25" s="403" t="s">
        <v>36</v>
      </c>
      <c r="D25" s="52"/>
      <c r="E25" s="52"/>
      <c r="F25" s="79"/>
      <c r="G25" s="206"/>
      <c r="H25" s="687"/>
      <c r="I25" s="93"/>
    </row>
    <row r="26" spans="1:9" ht="18.75" customHeight="1">
      <c r="A26" s="1288"/>
      <c r="B26" s="1198"/>
      <c r="C26" s="403" t="s">
        <v>79</v>
      </c>
      <c r="D26" s="52"/>
      <c r="E26" s="52"/>
      <c r="F26" s="79"/>
      <c r="G26" s="206"/>
      <c r="H26" s="687"/>
      <c r="I26" s="93"/>
    </row>
    <row r="27" spans="1:9" ht="18" thickBot="1">
      <c r="A27" s="1289"/>
      <c r="B27" s="1282" t="s">
        <v>45</v>
      </c>
      <c r="C27" s="1318"/>
      <c r="D27" s="86"/>
      <c r="E27" s="86"/>
      <c r="F27" s="86"/>
      <c r="G27" s="207"/>
      <c r="H27" s="709"/>
      <c r="I27" s="94"/>
    </row>
    <row r="28" spans="1:9" ht="18.75" customHeight="1">
      <c r="A28" s="1236" t="s">
        <v>203</v>
      </c>
      <c r="B28" s="1198" t="s">
        <v>204</v>
      </c>
      <c r="C28" s="196" t="s">
        <v>7</v>
      </c>
      <c r="D28" s="82"/>
      <c r="E28" s="82"/>
      <c r="F28" s="82"/>
      <c r="G28" s="44"/>
      <c r="H28" s="687"/>
      <c r="I28" s="95"/>
    </row>
    <row r="29" spans="1:9" ht="18.75" customHeight="1">
      <c r="A29" s="1237"/>
      <c r="B29" s="1199"/>
      <c r="C29" s="196" t="s">
        <v>8</v>
      </c>
      <c r="D29" s="78"/>
      <c r="E29" s="78"/>
      <c r="F29" s="44"/>
      <c r="G29" s="44"/>
      <c r="H29" s="687"/>
      <c r="I29" s="45"/>
    </row>
    <row r="30" spans="1:9" ht="18" thickBot="1">
      <c r="A30" s="1238"/>
      <c r="B30" s="1293" t="s">
        <v>45</v>
      </c>
      <c r="C30" s="1293"/>
      <c r="D30" s="80"/>
      <c r="E30" s="80"/>
      <c r="F30" s="364"/>
      <c r="G30" s="364"/>
      <c r="H30" s="710"/>
      <c r="I30" s="50"/>
    </row>
    <row r="31" spans="1:9" ht="106.9" customHeight="1">
      <c r="A31" s="1284" t="s">
        <v>205</v>
      </c>
      <c r="B31" s="1219" t="s">
        <v>210</v>
      </c>
      <c r="C31" s="192" t="s">
        <v>196</v>
      </c>
      <c r="D31" s="84">
        <v>481816800</v>
      </c>
      <c r="E31" s="84">
        <v>516253430</v>
      </c>
      <c r="F31" s="82">
        <v>877976000</v>
      </c>
      <c r="G31" s="82">
        <f t="shared" ref="G31:G49" si="3">F31-D31</f>
        <v>396159200</v>
      </c>
      <c r="H31" s="687">
        <f t="shared" si="1"/>
        <v>0.82221956561082965</v>
      </c>
      <c r="I31" s="708" t="s">
        <v>447</v>
      </c>
    </row>
    <row r="32" spans="1:9" ht="19.5" customHeight="1">
      <c r="A32" s="1285"/>
      <c r="B32" s="1198"/>
      <c r="C32" s="403" t="s">
        <v>197</v>
      </c>
      <c r="D32" s="79">
        <v>48000000</v>
      </c>
      <c r="E32" s="79">
        <v>41612530</v>
      </c>
      <c r="F32" s="79">
        <v>82224000</v>
      </c>
      <c r="G32" s="79">
        <f t="shared" si="3"/>
        <v>34224000</v>
      </c>
      <c r="H32" s="687">
        <f t="shared" si="1"/>
        <v>0.71299999999999997</v>
      </c>
      <c r="I32" s="707" t="s">
        <v>448</v>
      </c>
    </row>
    <row r="33" spans="1:9" ht="18" thickBot="1">
      <c r="A33" s="1286"/>
      <c r="B33" s="404"/>
      <c r="C33" s="404" t="s">
        <v>198</v>
      </c>
      <c r="D33" s="712">
        <f>SUM(D31:D32)</f>
        <v>529816800</v>
      </c>
      <c r="E33" s="712">
        <f t="shared" ref="E33:F33" si="4">SUM(E31:E32)</f>
        <v>557865960</v>
      </c>
      <c r="F33" s="712">
        <f t="shared" si="4"/>
        <v>960200000</v>
      </c>
      <c r="G33" s="713">
        <f t="shared" si="3"/>
        <v>430383200</v>
      </c>
      <c r="H33" s="714">
        <f t="shared" si="1"/>
        <v>0.81232456199954395</v>
      </c>
      <c r="I33" s="94"/>
    </row>
    <row r="34" spans="1:9" ht="18" customHeight="1">
      <c r="A34" s="411"/>
      <c r="B34" s="1220" t="s">
        <v>211</v>
      </c>
      <c r="C34" s="402" t="s">
        <v>225</v>
      </c>
      <c r="D34" s="82"/>
      <c r="E34" s="82"/>
      <c r="F34" s="82"/>
      <c r="G34" s="84"/>
      <c r="H34" s="687"/>
      <c r="I34" s="306"/>
    </row>
    <row r="35" spans="1:9" ht="18" customHeight="1">
      <c r="A35" s="837"/>
      <c r="B35" s="1220"/>
      <c r="C35" s="842" t="s">
        <v>226</v>
      </c>
      <c r="D35" s="82"/>
      <c r="E35" s="82"/>
      <c r="F35" s="82"/>
      <c r="G35" s="82"/>
      <c r="H35" s="687"/>
      <c r="I35" s="306"/>
    </row>
    <row r="36" spans="1:9" ht="18" customHeight="1">
      <c r="A36" s="1214" t="s">
        <v>4</v>
      </c>
      <c r="B36" s="1198"/>
      <c r="C36" s="191" t="s">
        <v>521</v>
      </c>
      <c r="D36" s="79"/>
      <c r="E36" s="79"/>
      <c r="F36" s="52"/>
      <c r="G36" s="82"/>
      <c r="H36" s="687"/>
      <c r="I36" s="96"/>
    </row>
    <row r="37" spans="1:9" ht="18" thickBot="1">
      <c r="A37" s="1215"/>
      <c r="B37" s="1320" t="s">
        <v>45</v>
      </c>
      <c r="C37" s="1321"/>
      <c r="D37" s="307"/>
      <c r="E37" s="307"/>
      <c r="F37" s="307"/>
      <c r="G37" s="203"/>
      <c r="H37" s="710"/>
      <c r="I37" s="50"/>
    </row>
    <row r="38" spans="1:9" ht="19.5" customHeight="1">
      <c r="A38" s="1213" t="s">
        <v>212</v>
      </c>
      <c r="B38" s="1219" t="s">
        <v>213</v>
      </c>
      <c r="C38" s="194" t="s">
        <v>10</v>
      </c>
      <c r="D38" s="81">
        <v>81697810</v>
      </c>
      <c r="E38" s="81">
        <v>81697810</v>
      </c>
      <c r="F38" s="51">
        <v>81697810</v>
      </c>
      <c r="G38" s="44">
        <f t="shared" si="3"/>
        <v>0</v>
      </c>
      <c r="H38" s="687">
        <f t="shared" si="1"/>
        <v>0</v>
      </c>
      <c r="I38" s="711" t="s">
        <v>449</v>
      </c>
    </row>
    <row r="39" spans="1:9" ht="19.5" customHeight="1">
      <c r="A39" s="1214"/>
      <c r="B39" s="1198"/>
      <c r="C39" s="660" t="s">
        <v>216</v>
      </c>
      <c r="D39" s="88"/>
      <c r="E39" s="88"/>
      <c r="F39" s="165"/>
      <c r="G39" s="44"/>
      <c r="H39" s="687"/>
      <c r="I39" s="305"/>
    </row>
    <row r="40" spans="1:9" ht="18" thickBot="1">
      <c r="A40" s="1215"/>
      <c r="B40" s="1311" t="s">
        <v>45</v>
      </c>
      <c r="C40" s="1312"/>
      <c r="D40" s="712">
        <f>SUM(D38:D39)</f>
        <v>81697810</v>
      </c>
      <c r="E40" s="712">
        <f t="shared" ref="E40:F40" si="5">SUM(E38:E39)</f>
        <v>81697810</v>
      </c>
      <c r="F40" s="712">
        <f t="shared" si="5"/>
        <v>81697810</v>
      </c>
      <c r="G40" s="713">
        <f t="shared" si="3"/>
        <v>0</v>
      </c>
      <c r="H40" s="715">
        <f t="shared" si="1"/>
        <v>0</v>
      </c>
      <c r="I40" s="94"/>
    </row>
    <row r="41" spans="1:9" ht="15.75" customHeight="1">
      <c r="A41" s="1438" t="s">
        <v>214</v>
      </c>
      <c r="B41" s="1234" t="s">
        <v>214</v>
      </c>
      <c r="C41" s="834" t="s">
        <v>490</v>
      </c>
      <c r="D41" s="84"/>
      <c r="E41" s="84"/>
      <c r="F41" s="83"/>
      <c r="G41" s="777">
        <f t="shared" si="3"/>
        <v>0</v>
      </c>
      <c r="H41" s="688"/>
      <c r="I41" s="707"/>
    </row>
    <row r="42" spans="1:9" ht="15.75" customHeight="1">
      <c r="A42" s="1473"/>
      <c r="B42" s="1198"/>
      <c r="C42" s="835" t="s">
        <v>215</v>
      </c>
      <c r="D42" s="82">
        <v>100000</v>
      </c>
      <c r="E42" s="82">
        <v>30628</v>
      </c>
      <c r="F42" s="287">
        <v>202190</v>
      </c>
      <c r="G42" s="44">
        <f t="shared" si="3"/>
        <v>102190</v>
      </c>
      <c r="H42" s="687">
        <f t="shared" si="1"/>
        <v>1.0219</v>
      </c>
      <c r="I42" s="707" t="s">
        <v>450</v>
      </c>
    </row>
    <row r="43" spans="1:9" ht="15.75" customHeight="1">
      <c r="A43" s="1439"/>
      <c r="B43" s="1199"/>
      <c r="C43" s="655" t="s">
        <v>217</v>
      </c>
      <c r="D43" s="79"/>
      <c r="E43" s="79"/>
      <c r="F43" s="52"/>
      <c r="G43" s="44"/>
      <c r="H43" s="687"/>
      <c r="I43" s="96"/>
    </row>
    <row r="44" spans="1:9" ht="15.75" customHeight="1">
      <c r="A44" s="1439"/>
      <c r="B44" s="1199"/>
      <c r="C44" s="655" t="s">
        <v>12</v>
      </c>
      <c r="D44" s="79">
        <v>1500000</v>
      </c>
      <c r="E44" s="79"/>
      <c r="F44" s="52">
        <v>3000000</v>
      </c>
      <c r="G44" s="44">
        <f t="shared" si="3"/>
        <v>1500000</v>
      </c>
      <c r="H44" s="687">
        <f t="shared" si="1"/>
        <v>1</v>
      </c>
      <c r="I44" s="707" t="s">
        <v>451</v>
      </c>
    </row>
    <row r="45" spans="1:9" ht="18" thickBot="1">
      <c r="A45" s="1440"/>
      <c r="B45" s="1293" t="s">
        <v>45</v>
      </c>
      <c r="C45" s="1293"/>
      <c r="D45" s="712">
        <f>SUM(D41:D44)</f>
        <v>1600000</v>
      </c>
      <c r="E45" s="712">
        <f t="shared" ref="E45:F45" si="6">SUM(E41:E44)</f>
        <v>30628</v>
      </c>
      <c r="F45" s="712">
        <f t="shared" si="6"/>
        <v>3202190</v>
      </c>
      <c r="G45" s="713">
        <f t="shared" si="3"/>
        <v>1602190</v>
      </c>
      <c r="H45" s="715">
        <f t="shared" si="1"/>
        <v>1.0013687499999999</v>
      </c>
      <c r="I45" s="94"/>
    </row>
    <row r="46" spans="1:9" ht="16.5" customHeight="1">
      <c r="A46" s="1236" t="s">
        <v>218</v>
      </c>
      <c r="B46" s="1198" t="s">
        <v>219</v>
      </c>
      <c r="C46" s="653" t="s">
        <v>220</v>
      </c>
      <c r="D46" s="82"/>
      <c r="E46" s="82"/>
      <c r="F46" s="287"/>
      <c r="G46" s="44">
        <f t="shared" si="3"/>
        <v>0</v>
      </c>
      <c r="H46" s="687"/>
      <c r="I46" s="306"/>
    </row>
    <row r="47" spans="1:9" ht="16.5" customHeight="1">
      <c r="A47" s="1237"/>
      <c r="B47" s="1199"/>
      <c r="C47" s="403" t="s">
        <v>221</v>
      </c>
      <c r="D47" s="79"/>
      <c r="E47" s="79"/>
      <c r="F47" s="52"/>
      <c r="G47" s="44">
        <f t="shared" si="3"/>
        <v>0</v>
      </c>
      <c r="H47" s="687"/>
      <c r="I47" s="96"/>
    </row>
    <row r="48" spans="1:9" ht="18" thickBot="1">
      <c r="A48" s="1441"/>
      <c r="B48" s="1313" t="s">
        <v>45</v>
      </c>
      <c r="C48" s="1313"/>
      <c r="D48" s="163">
        <f>SUM(D46:D47)</f>
        <v>0</v>
      </c>
      <c r="E48" s="163">
        <f t="shared" ref="E48:F48" si="7">SUM(E46:E47)</f>
        <v>0</v>
      </c>
      <c r="F48" s="163">
        <f t="shared" si="7"/>
        <v>0</v>
      </c>
      <c r="G48" s="165">
        <f t="shared" si="3"/>
        <v>0</v>
      </c>
      <c r="H48" s="687"/>
      <c r="I48" s="167">
        <f>F49/D49*100%</f>
        <v>1.705278384564876</v>
      </c>
    </row>
    <row r="49" spans="1:9" ht="17.25" thickBot="1">
      <c r="A49" s="1314" t="s">
        <v>50</v>
      </c>
      <c r="B49" s="1315"/>
      <c r="C49" s="1316"/>
      <c r="D49" s="375">
        <f>SUM(D13,D22,D27,D30,D33,D37,D40,D45,D48)</f>
        <v>645114610</v>
      </c>
      <c r="E49" s="375">
        <f t="shared" ref="E49:F49" si="8">SUM(E13,E22,E27,E30,E33,E37,E40,E45,E48)</f>
        <v>665821648</v>
      </c>
      <c r="F49" s="375">
        <f t="shared" si="8"/>
        <v>1100100000</v>
      </c>
      <c r="G49" s="375">
        <f t="shared" si="3"/>
        <v>454985390</v>
      </c>
      <c r="H49" s="716">
        <f>G49/D49*100%</f>
        <v>0.70527838456487602</v>
      </c>
      <c r="I49" s="717" t="s">
        <v>452</v>
      </c>
    </row>
    <row r="50" spans="1:9" ht="17.25" thickBot="1">
      <c r="A50" s="1523"/>
      <c r="B50" s="1524"/>
      <c r="C50" s="1524"/>
      <c r="D50" s="1524"/>
      <c r="E50" s="1524"/>
      <c r="F50" s="1524"/>
      <c r="G50" s="1524"/>
      <c r="H50" s="1524"/>
      <c r="I50" s="1525"/>
    </row>
    <row r="51" spans="1:9" ht="17.45" customHeight="1">
      <c r="A51" s="1225" t="s">
        <v>35</v>
      </c>
      <c r="B51" s="1226"/>
      <c r="C51" s="1226"/>
      <c r="D51" s="1183" t="s">
        <v>302</v>
      </c>
      <c r="E51" s="1183" t="s">
        <v>401</v>
      </c>
      <c r="F51" s="1183" t="s">
        <v>404</v>
      </c>
      <c r="G51" s="1183" t="s">
        <v>71</v>
      </c>
      <c r="H51" s="1185" t="s">
        <v>59</v>
      </c>
      <c r="I51" s="1187" t="s">
        <v>73</v>
      </c>
    </row>
    <row r="52" spans="1:9" ht="18" customHeight="1" thickBot="1">
      <c r="A52" s="97" t="s">
        <v>0</v>
      </c>
      <c r="B52" s="170" t="s">
        <v>1</v>
      </c>
      <c r="C52" s="170" t="s">
        <v>2</v>
      </c>
      <c r="D52" s="1184"/>
      <c r="E52" s="1184"/>
      <c r="F52" s="1184"/>
      <c r="G52" s="1184"/>
      <c r="H52" s="1186"/>
      <c r="I52" s="1188"/>
    </row>
    <row r="53" spans="1:9" ht="175.15" customHeight="1">
      <c r="A53" s="204" t="s">
        <v>228</v>
      </c>
      <c r="B53" s="1234" t="s">
        <v>229</v>
      </c>
      <c r="C53" s="729" t="s">
        <v>19</v>
      </c>
      <c r="D53" s="51">
        <v>363187000</v>
      </c>
      <c r="E53" s="51">
        <v>361113100</v>
      </c>
      <c r="F53" s="51">
        <v>636634000</v>
      </c>
      <c r="G53" s="200">
        <f>F53-D53</f>
        <v>273447000</v>
      </c>
      <c r="H53" s="596">
        <f>G53/D53*100%</f>
        <v>0.75290965811000943</v>
      </c>
      <c r="I53" s="730" t="s">
        <v>454</v>
      </c>
    </row>
    <row r="54" spans="1:9" ht="115.5">
      <c r="A54" s="77"/>
      <c r="B54" s="1199"/>
      <c r="C54" s="195" t="s">
        <v>38</v>
      </c>
      <c r="D54" s="43">
        <v>92600000</v>
      </c>
      <c r="E54" s="43">
        <v>91922860</v>
      </c>
      <c r="F54" s="43">
        <v>150200000</v>
      </c>
      <c r="G54" s="44">
        <f t="shared" ref="G54:G113" si="9">F54-D54</f>
        <v>57600000</v>
      </c>
      <c r="H54" s="162">
        <f t="shared" ref="H54:H72" si="10">G54/D54*100%</f>
        <v>0.62203023758099352</v>
      </c>
      <c r="I54" s="726" t="s">
        <v>455</v>
      </c>
    </row>
    <row r="55" spans="1:9">
      <c r="A55" s="77"/>
      <c r="B55" s="1199"/>
      <c r="C55" s="195" t="s">
        <v>222</v>
      </c>
      <c r="D55" s="44"/>
      <c r="E55" s="44"/>
      <c r="F55" s="43"/>
      <c r="G55" s="44">
        <f t="shared" si="9"/>
        <v>0</v>
      </c>
      <c r="H55" s="162"/>
      <c r="I55" s="45"/>
    </row>
    <row r="56" spans="1:9" ht="102.6" customHeight="1">
      <c r="A56" s="77"/>
      <c r="B56" s="1199"/>
      <c r="C56" s="195" t="s">
        <v>111</v>
      </c>
      <c r="D56" s="43">
        <v>35200000</v>
      </c>
      <c r="E56" s="43">
        <v>34684200</v>
      </c>
      <c r="F56" s="43">
        <v>58900000</v>
      </c>
      <c r="G56" s="44">
        <f t="shared" si="9"/>
        <v>23700000</v>
      </c>
      <c r="H56" s="162">
        <f t="shared" si="10"/>
        <v>0.67329545454545459</v>
      </c>
      <c r="I56" s="727" t="s">
        <v>456</v>
      </c>
    </row>
    <row r="57" spans="1:9" ht="102.6" customHeight="1">
      <c r="A57" s="77"/>
      <c r="B57" s="1199"/>
      <c r="C57" s="195" t="s">
        <v>39</v>
      </c>
      <c r="D57" s="43">
        <v>43700000</v>
      </c>
      <c r="E57" s="43">
        <v>43098230</v>
      </c>
      <c r="F57" s="43">
        <v>63100000</v>
      </c>
      <c r="G57" s="44">
        <f t="shared" si="9"/>
        <v>19400000</v>
      </c>
      <c r="H57" s="162">
        <f t="shared" si="10"/>
        <v>0.44393592677345539</v>
      </c>
      <c r="I57" s="727" t="s">
        <v>457</v>
      </c>
    </row>
    <row r="58" spans="1:9" ht="124.15" customHeight="1">
      <c r="A58" s="77"/>
      <c r="B58" s="1199"/>
      <c r="C58" s="195" t="s">
        <v>22</v>
      </c>
      <c r="D58" s="43">
        <v>10000000</v>
      </c>
      <c r="E58" s="43">
        <v>3947800</v>
      </c>
      <c r="F58" s="43">
        <v>46000000</v>
      </c>
      <c r="G58" s="44">
        <f t="shared" si="9"/>
        <v>36000000</v>
      </c>
      <c r="H58" s="162">
        <f t="shared" si="10"/>
        <v>3.6</v>
      </c>
      <c r="I58" s="728" t="s">
        <v>458</v>
      </c>
    </row>
    <row r="59" spans="1:9" ht="17.25" thickBot="1">
      <c r="A59" s="77"/>
      <c r="B59" s="1235"/>
      <c r="C59" s="731" t="s">
        <v>385</v>
      </c>
      <c r="D59" s="732">
        <f>SUM(D53:D58)</f>
        <v>544687000</v>
      </c>
      <c r="E59" s="732">
        <f t="shared" ref="E59:F59" si="11">SUM(E53:E58)</f>
        <v>534766190</v>
      </c>
      <c r="F59" s="732">
        <f t="shared" si="11"/>
        <v>954834000</v>
      </c>
      <c r="G59" s="713">
        <f t="shared" si="9"/>
        <v>410147000</v>
      </c>
      <c r="H59" s="733">
        <f t="shared" si="10"/>
        <v>0.75299575719633483</v>
      </c>
      <c r="I59" s="49"/>
    </row>
    <row r="60" spans="1:9" ht="18.600000000000001" customHeight="1">
      <c r="A60" s="77"/>
      <c r="B60" s="1234" t="s">
        <v>117</v>
      </c>
      <c r="C60" s="194" t="s">
        <v>23</v>
      </c>
      <c r="D60" s="734">
        <v>1000000</v>
      </c>
      <c r="E60" s="51">
        <v>150000</v>
      </c>
      <c r="F60" s="51">
        <v>2000000</v>
      </c>
      <c r="G60" s="200">
        <f t="shared" si="9"/>
        <v>1000000</v>
      </c>
      <c r="H60" s="596">
        <f t="shared" si="10"/>
        <v>1</v>
      </c>
      <c r="I60" s="735" t="s">
        <v>459</v>
      </c>
    </row>
    <row r="61" spans="1:9" ht="35.450000000000003" customHeight="1">
      <c r="A61" s="77"/>
      <c r="B61" s="1199"/>
      <c r="C61" s="285" t="s">
        <v>224</v>
      </c>
      <c r="D61" s="43">
        <v>7200000</v>
      </c>
      <c r="E61" s="43">
        <v>6400000</v>
      </c>
      <c r="F61" s="43">
        <v>9600000</v>
      </c>
      <c r="G61" s="44">
        <f t="shared" si="9"/>
        <v>2400000</v>
      </c>
      <c r="H61" s="162">
        <f t="shared" si="10"/>
        <v>0.33333333333333331</v>
      </c>
      <c r="I61" s="727" t="s">
        <v>460</v>
      </c>
    </row>
    <row r="62" spans="1:9" ht="49.5">
      <c r="A62" s="77"/>
      <c r="B62" s="1199"/>
      <c r="C62" s="195" t="s">
        <v>24</v>
      </c>
      <c r="D62" s="43">
        <v>1900000</v>
      </c>
      <c r="E62" s="43">
        <v>801100</v>
      </c>
      <c r="F62" s="43">
        <v>4000000</v>
      </c>
      <c r="G62" s="44">
        <f t="shared" si="9"/>
        <v>2100000</v>
      </c>
      <c r="H62" s="162">
        <f t="shared" si="10"/>
        <v>1.1052631578947369</v>
      </c>
      <c r="I62" s="727" t="s">
        <v>461</v>
      </c>
    </row>
    <row r="63" spans="1:9" ht="17.25" thickBot="1">
      <c r="A63" s="77"/>
      <c r="B63" s="1235"/>
      <c r="C63" s="731" t="s">
        <v>386</v>
      </c>
      <c r="D63" s="80">
        <f>SUM(D60:D62)</f>
        <v>10100000</v>
      </c>
      <c r="E63" s="732">
        <f t="shared" ref="E63:F63" si="12">SUM(E60:E62)</f>
        <v>7351100</v>
      </c>
      <c r="F63" s="80">
        <f t="shared" si="12"/>
        <v>15600000</v>
      </c>
      <c r="G63" s="48">
        <f t="shared" si="9"/>
        <v>5500000</v>
      </c>
      <c r="H63" s="299">
        <f t="shared" si="10"/>
        <v>0.54455445544554459</v>
      </c>
      <c r="I63" s="49"/>
    </row>
    <row r="64" spans="1:9" ht="33">
      <c r="A64" s="77"/>
      <c r="B64" s="1234" t="s">
        <v>170</v>
      </c>
      <c r="C64" s="729" t="s">
        <v>25</v>
      </c>
      <c r="D64" s="200">
        <v>500000</v>
      </c>
      <c r="E64" s="736"/>
      <c r="F64" s="51">
        <v>2000000</v>
      </c>
      <c r="G64" s="200">
        <f t="shared" si="9"/>
        <v>1500000</v>
      </c>
      <c r="H64" s="596">
        <f t="shared" si="10"/>
        <v>3</v>
      </c>
      <c r="I64" s="727" t="s">
        <v>462</v>
      </c>
    </row>
    <row r="65" spans="1:9" ht="18.75" customHeight="1">
      <c r="A65" s="77"/>
      <c r="B65" s="1199"/>
      <c r="C65" s="195" t="s">
        <v>40</v>
      </c>
      <c r="D65" s="272">
        <v>9000000</v>
      </c>
      <c r="E65" s="164">
        <v>3032100</v>
      </c>
      <c r="F65" s="90">
        <v>9000000</v>
      </c>
      <c r="G65" s="44">
        <f t="shared" si="9"/>
        <v>0</v>
      </c>
      <c r="H65" s="162">
        <f t="shared" si="10"/>
        <v>0</v>
      </c>
      <c r="I65" s="727" t="s">
        <v>463</v>
      </c>
    </row>
    <row r="66" spans="1:9" ht="165">
      <c r="A66" s="77"/>
      <c r="B66" s="1199"/>
      <c r="C66" s="195" t="s">
        <v>27</v>
      </c>
      <c r="D66" s="272">
        <v>5500000</v>
      </c>
      <c r="E66" s="52">
        <v>1989351</v>
      </c>
      <c r="F66" s="90">
        <v>7500000</v>
      </c>
      <c r="G66" s="44">
        <f t="shared" si="9"/>
        <v>2000000</v>
      </c>
      <c r="H66" s="162">
        <f t="shared" si="10"/>
        <v>0.36363636363636365</v>
      </c>
      <c r="I66" s="727" t="s">
        <v>467</v>
      </c>
    </row>
    <row r="67" spans="1:9" ht="17.25" customHeight="1">
      <c r="A67" s="77"/>
      <c r="B67" s="1199"/>
      <c r="C67" s="195" t="s">
        <v>28</v>
      </c>
      <c r="D67" s="272">
        <v>2200000</v>
      </c>
      <c r="E67" s="52">
        <v>1760000</v>
      </c>
      <c r="F67" s="90">
        <v>4400000</v>
      </c>
      <c r="G67" s="44">
        <f t="shared" si="9"/>
        <v>2200000</v>
      </c>
      <c r="H67" s="162">
        <f t="shared" si="10"/>
        <v>1</v>
      </c>
      <c r="I67" s="728" t="s">
        <v>464</v>
      </c>
    </row>
    <row r="68" spans="1:9" ht="66">
      <c r="A68" s="119"/>
      <c r="B68" s="1199"/>
      <c r="C68" s="195" t="s">
        <v>41</v>
      </c>
      <c r="D68" s="273">
        <v>5800000</v>
      </c>
      <c r="E68" s="164">
        <v>4048848</v>
      </c>
      <c r="F68" s="201">
        <v>5800000</v>
      </c>
      <c r="G68" s="165">
        <f t="shared" si="9"/>
        <v>0</v>
      </c>
      <c r="H68" s="162">
        <f t="shared" si="10"/>
        <v>0</v>
      </c>
      <c r="I68" s="743" t="s">
        <v>465</v>
      </c>
    </row>
    <row r="69" spans="1:9">
      <c r="A69" s="119"/>
      <c r="B69" s="1199"/>
      <c r="C69" s="660" t="s">
        <v>113</v>
      </c>
      <c r="D69" s="52"/>
      <c r="E69" s="52"/>
      <c r="F69" s="52"/>
      <c r="G69" s="79">
        <f t="shared" si="9"/>
        <v>0</v>
      </c>
      <c r="H69" s="162"/>
      <c r="I69" s="96"/>
    </row>
    <row r="70" spans="1:9" ht="21" customHeight="1">
      <c r="A70" s="119"/>
      <c r="B70" s="1199"/>
      <c r="C70" s="660" t="s">
        <v>42</v>
      </c>
      <c r="D70" s="52">
        <v>32500000</v>
      </c>
      <c r="E70" s="52">
        <v>18888800</v>
      </c>
      <c r="F70" s="52">
        <v>53500000</v>
      </c>
      <c r="G70" s="79">
        <f t="shared" si="9"/>
        <v>21000000</v>
      </c>
      <c r="H70" s="162">
        <f t="shared" si="10"/>
        <v>0.64615384615384619</v>
      </c>
      <c r="I70" s="744" t="s">
        <v>466</v>
      </c>
    </row>
    <row r="71" spans="1:9" ht="17.25" thickBot="1">
      <c r="A71" s="119"/>
      <c r="B71" s="1235"/>
      <c r="C71" s="738" t="s">
        <v>387</v>
      </c>
      <c r="D71" s="739">
        <f>SUM(D64:D70)</f>
        <v>55500000</v>
      </c>
      <c r="E71" s="774">
        <f t="shared" ref="E71:F71" si="13">SUM(E64:E70)</f>
        <v>29719099</v>
      </c>
      <c r="F71" s="739">
        <f t="shared" si="13"/>
        <v>82200000</v>
      </c>
      <c r="G71" s="48">
        <f t="shared" si="9"/>
        <v>26700000</v>
      </c>
      <c r="H71" s="299">
        <f t="shared" si="10"/>
        <v>0.48108108108108111</v>
      </c>
      <c r="I71" s="50"/>
    </row>
    <row r="72" spans="1:9" ht="17.25" thickBot="1">
      <c r="A72" s="171" t="s">
        <v>159</v>
      </c>
      <c r="B72" s="1489" t="s">
        <v>15</v>
      </c>
      <c r="C72" s="1490"/>
      <c r="D72" s="745">
        <f>SUM(D59,D63,D71)</f>
        <v>610287000</v>
      </c>
      <c r="E72" s="746">
        <f t="shared" ref="E72:F72" si="14">SUM(E59,E63,E71)</f>
        <v>571836389</v>
      </c>
      <c r="F72" s="745">
        <f t="shared" si="14"/>
        <v>1052634000</v>
      </c>
      <c r="G72" s="746">
        <f t="shared" si="9"/>
        <v>442347000</v>
      </c>
      <c r="H72" s="747">
        <f t="shared" si="10"/>
        <v>0.7248179954677062</v>
      </c>
      <c r="I72" s="742"/>
    </row>
    <row r="73" spans="1:9" ht="34.15" customHeight="1">
      <c r="A73" s="1236" t="s">
        <v>232</v>
      </c>
      <c r="B73" s="1198" t="s">
        <v>52</v>
      </c>
      <c r="C73" s="196" t="s">
        <v>13</v>
      </c>
      <c r="D73" s="759">
        <v>7000000</v>
      </c>
      <c r="E73" s="760">
        <v>3189200</v>
      </c>
      <c r="F73" s="734">
        <v>11000000</v>
      </c>
      <c r="G73" s="44">
        <f t="shared" si="9"/>
        <v>4000000</v>
      </c>
      <c r="H73" s="162">
        <f t="shared" ref="H73:H111" si="15">G73/D73*100%</f>
        <v>0.5714285714285714</v>
      </c>
      <c r="I73" s="727" t="s">
        <v>476</v>
      </c>
    </row>
    <row r="74" spans="1:9" ht="16.149999999999999" customHeight="1">
      <c r="A74" s="1236"/>
      <c r="B74" s="1198"/>
      <c r="C74" s="659" t="s">
        <v>468</v>
      </c>
      <c r="D74" s="761">
        <v>10000000</v>
      </c>
      <c r="E74" s="760">
        <v>9100000</v>
      </c>
      <c r="F74" s="90">
        <v>10000000</v>
      </c>
      <c r="G74" s="44">
        <f t="shared" si="9"/>
        <v>0</v>
      </c>
      <c r="H74" s="162">
        <f t="shared" si="15"/>
        <v>0</v>
      </c>
      <c r="I74" s="764" t="s">
        <v>477</v>
      </c>
    </row>
    <row r="75" spans="1:9" ht="39.6" customHeight="1">
      <c r="A75" s="1237"/>
      <c r="B75" s="1199"/>
      <c r="C75" s="191" t="s">
        <v>43</v>
      </c>
      <c r="D75" s="275">
        <v>3000000</v>
      </c>
      <c r="E75" s="762">
        <v>0</v>
      </c>
      <c r="F75" s="90">
        <v>5000000</v>
      </c>
      <c r="G75" s="44">
        <f t="shared" si="9"/>
        <v>2000000</v>
      </c>
      <c r="H75" s="162">
        <f t="shared" si="15"/>
        <v>0.66666666666666663</v>
      </c>
      <c r="I75" s="765" t="s">
        <v>478</v>
      </c>
    </row>
    <row r="76" spans="1:9" ht="17.25" thickBot="1">
      <c r="A76" s="1238"/>
      <c r="B76" s="1446" t="s">
        <v>15</v>
      </c>
      <c r="C76" s="1447"/>
      <c r="D76" s="763">
        <f>SUM(D73:D75)</f>
        <v>20000000</v>
      </c>
      <c r="E76" s="763">
        <f t="shared" ref="E76:F76" si="16">SUM(E73:E75)</f>
        <v>12289200</v>
      </c>
      <c r="F76" s="763">
        <f t="shared" si="16"/>
        <v>26000000</v>
      </c>
      <c r="G76" s="713">
        <f t="shared" si="9"/>
        <v>6000000</v>
      </c>
      <c r="H76" s="766">
        <f t="shared" si="15"/>
        <v>0.3</v>
      </c>
      <c r="I76" s="50"/>
    </row>
    <row r="77" spans="1:9">
      <c r="A77" s="1213" t="s">
        <v>377</v>
      </c>
      <c r="B77" s="1217" t="s">
        <v>170</v>
      </c>
      <c r="C77" s="470" t="s">
        <v>171</v>
      </c>
      <c r="D77" s="287"/>
      <c r="E77" s="287"/>
      <c r="F77" s="287"/>
      <c r="G77" s="82">
        <f t="shared" si="9"/>
        <v>0</v>
      </c>
      <c r="H77" s="162"/>
      <c r="I77" s="306"/>
    </row>
    <row r="78" spans="1:9">
      <c r="A78" s="1214"/>
      <c r="B78" s="1217"/>
      <c r="C78" s="470" t="s">
        <v>172</v>
      </c>
      <c r="D78" s="287"/>
      <c r="E78" s="287"/>
      <c r="F78" s="287"/>
      <c r="G78" s="79">
        <f t="shared" si="9"/>
        <v>0</v>
      </c>
      <c r="H78" s="162"/>
      <c r="I78" s="306"/>
    </row>
    <row r="79" spans="1:9">
      <c r="A79" s="1214"/>
      <c r="B79" s="1217"/>
      <c r="C79" s="470" t="s">
        <v>237</v>
      </c>
      <c r="D79" s="287"/>
      <c r="E79" s="287"/>
      <c r="F79" s="287"/>
      <c r="G79" s="79">
        <f t="shared" si="9"/>
        <v>0</v>
      </c>
      <c r="H79" s="162"/>
      <c r="I79" s="306"/>
    </row>
    <row r="80" spans="1:9">
      <c r="A80" s="1214"/>
      <c r="B80" s="1217"/>
      <c r="C80" s="296" t="s">
        <v>173</v>
      </c>
      <c r="D80" s="52"/>
      <c r="E80" s="52"/>
      <c r="F80" s="52"/>
      <c r="G80" s="79">
        <f t="shared" si="9"/>
        <v>0</v>
      </c>
      <c r="H80" s="162"/>
      <c r="I80" s="96"/>
    </row>
    <row r="81" spans="1:9">
      <c r="A81" s="1214"/>
      <c r="B81" s="1217"/>
      <c r="C81" s="296" t="s">
        <v>238</v>
      </c>
      <c r="D81" s="52"/>
      <c r="E81" s="52"/>
      <c r="F81" s="52"/>
      <c r="G81" s="79">
        <f t="shared" si="9"/>
        <v>0</v>
      </c>
      <c r="H81" s="162"/>
      <c r="I81" s="96"/>
    </row>
    <row r="82" spans="1:9">
      <c r="A82" s="1214"/>
      <c r="B82" s="1448"/>
      <c r="C82" s="294" t="s">
        <v>388</v>
      </c>
      <c r="D82" s="79">
        <f>SUM(D77:D81)</f>
        <v>0</v>
      </c>
      <c r="E82" s="79">
        <f t="shared" ref="E82:F82" si="17">SUM(E77:E81)</f>
        <v>0</v>
      </c>
      <c r="F82" s="79">
        <f t="shared" si="17"/>
        <v>0</v>
      </c>
      <c r="G82" s="79">
        <f t="shared" si="9"/>
        <v>0</v>
      </c>
      <c r="H82" s="162"/>
      <c r="I82" s="96"/>
    </row>
    <row r="83" spans="1:9" ht="18" customHeight="1">
      <c r="A83" s="1214"/>
      <c r="B83" s="1479" t="s">
        <v>253</v>
      </c>
      <c r="C83" s="660" t="s">
        <v>206</v>
      </c>
      <c r="D83" s="287"/>
      <c r="E83" s="287"/>
      <c r="F83" s="287"/>
      <c r="G83" s="79">
        <f t="shared" si="9"/>
        <v>0</v>
      </c>
      <c r="H83" s="162"/>
      <c r="I83" s="306"/>
    </row>
    <row r="84" spans="1:9" ht="18" customHeight="1">
      <c r="A84" s="1214"/>
      <c r="B84" s="1220"/>
      <c r="C84" s="660" t="s">
        <v>234</v>
      </c>
      <c r="D84" s="52"/>
      <c r="E84" s="52"/>
      <c r="F84" s="52"/>
      <c r="G84" s="79">
        <f t="shared" si="9"/>
        <v>0</v>
      </c>
      <c r="H84" s="162"/>
      <c r="I84" s="96"/>
    </row>
    <row r="85" spans="1:9" ht="18" customHeight="1">
      <c r="A85" s="1214"/>
      <c r="B85" s="1220"/>
      <c r="C85" s="660" t="s">
        <v>235</v>
      </c>
      <c r="D85" s="52"/>
      <c r="E85" s="52"/>
      <c r="F85" s="52"/>
      <c r="G85" s="79">
        <f t="shared" si="9"/>
        <v>0</v>
      </c>
      <c r="H85" s="162"/>
      <c r="I85" s="96"/>
    </row>
    <row r="86" spans="1:9" ht="18" customHeight="1">
      <c r="A86" s="1214"/>
      <c r="B86" s="1220"/>
      <c r="C86" s="660" t="s">
        <v>180</v>
      </c>
      <c r="D86" s="52"/>
      <c r="E86" s="52"/>
      <c r="F86" s="52"/>
      <c r="G86" s="79">
        <f t="shared" si="9"/>
        <v>0</v>
      </c>
      <c r="H86" s="162"/>
      <c r="I86" s="96"/>
    </row>
    <row r="87" spans="1:9" ht="18" customHeight="1">
      <c r="A87" s="1214"/>
      <c r="B87" s="1220"/>
      <c r="C87" s="660" t="s">
        <v>177</v>
      </c>
      <c r="D87" s="52"/>
      <c r="E87" s="52"/>
      <c r="F87" s="52"/>
      <c r="G87" s="79">
        <f t="shared" si="9"/>
        <v>0</v>
      </c>
      <c r="H87" s="162"/>
      <c r="I87" s="96"/>
    </row>
    <row r="88" spans="1:9" ht="18" customHeight="1">
      <c r="A88" s="1214"/>
      <c r="B88" s="1220"/>
      <c r="C88" s="660" t="s">
        <v>181</v>
      </c>
      <c r="D88" s="52"/>
      <c r="E88" s="52"/>
      <c r="F88" s="52"/>
      <c r="G88" s="79">
        <f t="shared" si="9"/>
        <v>0</v>
      </c>
      <c r="H88" s="162"/>
      <c r="I88" s="96"/>
    </row>
    <row r="89" spans="1:9" ht="18" customHeight="1">
      <c r="A89" s="1214"/>
      <c r="B89" s="1220"/>
      <c r="C89" s="660" t="s">
        <v>178</v>
      </c>
      <c r="D89" s="52"/>
      <c r="E89" s="52"/>
      <c r="F89" s="52"/>
      <c r="G89" s="79">
        <f t="shared" si="9"/>
        <v>0</v>
      </c>
      <c r="H89" s="162"/>
      <c r="I89" s="96"/>
    </row>
    <row r="90" spans="1:9" ht="18" customHeight="1">
      <c r="A90" s="1214"/>
      <c r="B90" s="1220"/>
      <c r="C90" s="660" t="s">
        <v>179</v>
      </c>
      <c r="D90" s="52"/>
      <c r="E90" s="52"/>
      <c r="F90" s="52"/>
      <c r="G90" s="79">
        <f t="shared" si="9"/>
        <v>0</v>
      </c>
      <c r="H90" s="162"/>
      <c r="I90" s="96"/>
    </row>
    <row r="91" spans="1:9" ht="18" customHeight="1">
      <c r="A91" s="1214"/>
      <c r="B91" s="1220"/>
      <c r="C91" s="660" t="s">
        <v>176</v>
      </c>
      <c r="D91" s="52"/>
      <c r="E91" s="52"/>
      <c r="F91" s="52"/>
      <c r="G91" s="79">
        <f t="shared" si="9"/>
        <v>0</v>
      </c>
      <c r="H91" s="162"/>
      <c r="I91" s="96"/>
    </row>
    <row r="92" spans="1:9" ht="18" customHeight="1">
      <c r="A92" s="1214"/>
      <c r="B92" s="1220"/>
      <c r="C92" s="660" t="s">
        <v>175</v>
      </c>
      <c r="D92" s="52"/>
      <c r="E92" s="52"/>
      <c r="F92" s="52"/>
      <c r="G92" s="79">
        <f t="shared" si="9"/>
        <v>0</v>
      </c>
      <c r="H92" s="162"/>
      <c r="I92" s="96"/>
    </row>
    <row r="93" spans="1:9" ht="33" customHeight="1">
      <c r="A93" s="1214"/>
      <c r="B93" s="1220"/>
      <c r="C93" s="660" t="s">
        <v>236</v>
      </c>
      <c r="D93" s="52">
        <v>8000000</v>
      </c>
      <c r="E93" s="52">
        <v>4724750</v>
      </c>
      <c r="F93" s="52">
        <v>10000000</v>
      </c>
      <c r="G93" s="79">
        <f t="shared" si="9"/>
        <v>2000000</v>
      </c>
      <c r="H93" s="162">
        <f t="shared" si="15"/>
        <v>0.25</v>
      </c>
      <c r="I93" s="744" t="s">
        <v>479</v>
      </c>
    </row>
    <row r="94" spans="1:9" ht="18" customHeight="1">
      <c r="A94" s="1214"/>
      <c r="B94" s="1220"/>
      <c r="C94" s="660" t="s">
        <v>304</v>
      </c>
      <c r="D94" s="52"/>
      <c r="E94" s="52"/>
      <c r="F94" s="52"/>
      <c r="G94" s="79">
        <f t="shared" si="9"/>
        <v>0</v>
      </c>
      <c r="H94" s="162"/>
      <c r="I94" s="96"/>
    </row>
    <row r="95" spans="1:9" ht="18" customHeight="1">
      <c r="A95" s="1214"/>
      <c r="B95" s="1220"/>
      <c r="C95" s="660" t="s">
        <v>305</v>
      </c>
      <c r="D95" s="52"/>
      <c r="E95" s="52"/>
      <c r="F95" s="52"/>
      <c r="G95" s="79">
        <f t="shared" si="9"/>
        <v>0</v>
      </c>
      <c r="H95" s="162"/>
      <c r="I95" s="96"/>
    </row>
    <row r="96" spans="1:9" ht="18" customHeight="1">
      <c r="A96" s="1214"/>
      <c r="B96" s="1220"/>
      <c r="C96" s="660" t="s">
        <v>306</v>
      </c>
      <c r="D96" s="52"/>
      <c r="E96" s="52"/>
      <c r="F96" s="52"/>
      <c r="G96" s="79">
        <f t="shared" si="9"/>
        <v>0</v>
      </c>
      <c r="H96" s="162"/>
      <c r="I96" s="96"/>
    </row>
    <row r="97" spans="1:9" ht="18" customHeight="1">
      <c r="A97" s="1214"/>
      <c r="B97" s="1220"/>
      <c r="C97" s="660" t="s">
        <v>307</v>
      </c>
      <c r="D97" s="52"/>
      <c r="E97" s="52"/>
      <c r="F97" s="52"/>
      <c r="G97" s="79">
        <f t="shared" si="9"/>
        <v>0</v>
      </c>
      <c r="H97" s="162"/>
      <c r="I97" s="96"/>
    </row>
    <row r="98" spans="1:9" ht="18" customHeight="1">
      <c r="A98" s="1214"/>
      <c r="B98" s="1220"/>
      <c r="C98" s="660" t="s">
        <v>308</v>
      </c>
      <c r="D98" s="52"/>
      <c r="E98" s="52"/>
      <c r="F98" s="52"/>
      <c r="G98" s="79">
        <f t="shared" si="9"/>
        <v>0</v>
      </c>
      <c r="H98" s="162"/>
      <c r="I98" s="96"/>
    </row>
    <row r="99" spans="1:9" ht="19.5" customHeight="1">
      <c r="A99" s="1214"/>
      <c r="B99" s="1220"/>
      <c r="C99" s="660" t="s">
        <v>309</v>
      </c>
      <c r="D99" s="52"/>
      <c r="E99" s="52"/>
      <c r="F99" s="52"/>
      <c r="G99" s="79">
        <f t="shared" si="9"/>
        <v>0</v>
      </c>
      <c r="H99" s="162"/>
      <c r="I99" s="96"/>
    </row>
    <row r="100" spans="1:9" ht="19.5" customHeight="1">
      <c r="A100" s="1214"/>
      <c r="B100" s="1220"/>
      <c r="C100" s="660" t="s">
        <v>310</v>
      </c>
      <c r="D100" s="52"/>
      <c r="E100" s="52"/>
      <c r="F100" s="52"/>
      <c r="G100" s="79">
        <f t="shared" si="9"/>
        <v>0</v>
      </c>
      <c r="H100" s="162"/>
      <c r="I100" s="96"/>
    </row>
    <row r="101" spans="1:9" ht="19.5" customHeight="1">
      <c r="A101" s="1214"/>
      <c r="B101" s="1220"/>
      <c r="C101" s="660" t="s">
        <v>297</v>
      </c>
      <c r="D101" s="52"/>
      <c r="E101" s="52"/>
      <c r="F101" s="52"/>
      <c r="G101" s="79">
        <f t="shared" si="9"/>
        <v>0</v>
      </c>
      <c r="H101" s="162"/>
      <c r="I101" s="96"/>
    </row>
    <row r="102" spans="1:9" ht="19.5" customHeight="1">
      <c r="A102" s="1214"/>
      <c r="B102" s="1220"/>
      <c r="C102" s="660" t="s">
        <v>298</v>
      </c>
      <c r="D102" s="52"/>
      <c r="E102" s="52"/>
      <c r="F102" s="52"/>
      <c r="G102" s="79">
        <f t="shared" si="9"/>
        <v>0</v>
      </c>
      <c r="H102" s="162"/>
      <c r="I102" s="96"/>
    </row>
    <row r="103" spans="1:9" ht="19.5" customHeight="1">
      <c r="A103" s="1214"/>
      <c r="B103" s="1220"/>
      <c r="C103" s="660" t="s">
        <v>299</v>
      </c>
      <c r="D103" s="52"/>
      <c r="E103" s="52"/>
      <c r="F103" s="52"/>
      <c r="G103" s="79">
        <f t="shared" si="9"/>
        <v>0</v>
      </c>
      <c r="H103" s="162"/>
      <c r="I103" s="96"/>
    </row>
    <row r="104" spans="1:9" ht="19.5" customHeight="1">
      <c r="A104" s="1214"/>
      <c r="B104" s="1220"/>
      <c r="C104" s="660" t="s">
        <v>300</v>
      </c>
      <c r="D104" s="52"/>
      <c r="E104" s="52"/>
      <c r="F104" s="52"/>
      <c r="G104" s="79">
        <f t="shared" si="9"/>
        <v>0</v>
      </c>
      <c r="H104" s="162"/>
      <c r="I104" s="96"/>
    </row>
    <row r="105" spans="1:9" ht="17.25" thickBot="1">
      <c r="A105" s="1214"/>
      <c r="B105" s="1221"/>
      <c r="C105" s="657" t="s">
        <v>389</v>
      </c>
      <c r="D105" s="712">
        <f>SUM(D83:D104)</f>
        <v>8000000</v>
      </c>
      <c r="E105" s="712">
        <f>SUM(E83:E104)</f>
        <v>4724750</v>
      </c>
      <c r="F105" s="712">
        <f>SUM(F83:F104)</f>
        <v>10000000</v>
      </c>
      <c r="G105" s="712">
        <f t="shared" si="9"/>
        <v>2000000</v>
      </c>
      <c r="H105" s="733">
        <f t="shared" si="15"/>
        <v>0.25</v>
      </c>
      <c r="I105" s="94"/>
    </row>
    <row r="106" spans="1:9" ht="17.25" thickBot="1">
      <c r="A106" s="1215"/>
      <c r="B106" s="1475" t="s">
        <v>15</v>
      </c>
      <c r="C106" s="1475"/>
      <c r="D106" s="769">
        <f>SUM(D82,D105)</f>
        <v>8000000</v>
      </c>
      <c r="E106" s="769">
        <f>SUM(E82,E105)</f>
        <v>4724750</v>
      </c>
      <c r="F106" s="769">
        <f>SUM(F82,F105)</f>
        <v>10000000</v>
      </c>
      <c r="G106" s="746">
        <f t="shared" si="9"/>
        <v>2000000</v>
      </c>
      <c r="H106" s="747">
        <f t="shared" si="15"/>
        <v>0.25</v>
      </c>
      <c r="I106" s="768"/>
    </row>
    <row r="107" spans="1:9">
      <c r="A107" s="1214" t="s">
        <v>348</v>
      </c>
      <c r="B107" s="218" t="s">
        <v>375</v>
      </c>
      <c r="C107" s="285" t="s">
        <v>9</v>
      </c>
      <c r="D107" s="282"/>
      <c r="E107" s="82"/>
      <c r="F107" s="90"/>
      <c r="G107" s="44">
        <f t="shared" si="9"/>
        <v>0</v>
      </c>
      <c r="H107" s="162"/>
      <c r="I107" s="45"/>
    </row>
    <row r="108" spans="1:9" ht="17.25" thickBot="1">
      <c r="A108" s="1215"/>
      <c r="B108" s="1311" t="s">
        <v>45</v>
      </c>
      <c r="C108" s="1312"/>
      <c r="D108" s="276">
        <f>D107</f>
        <v>0</v>
      </c>
      <c r="E108" s="276">
        <f t="shared" ref="E108:F108" si="18">E107</f>
        <v>0</v>
      </c>
      <c r="F108" s="276">
        <f t="shared" si="18"/>
        <v>0</v>
      </c>
      <c r="G108" s="203">
        <f t="shared" si="9"/>
        <v>0</v>
      </c>
      <c r="H108" s="304"/>
      <c r="I108" s="50"/>
    </row>
    <row r="109" spans="1:9">
      <c r="A109" s="1196" t="s">
        <v>343</v>
      </c>
      <c r="B109" s="1198" t="s">
        <v>345</v>
      </c>
      <c r="C109" s="196" t="s">
        <v>82</v>
      </c>
      <c r="D109" s="277">
        <v>6827610</v>
      </c>
      <c r="E109" s="82"/>
      <c r="F109" s="280">
        <v>11466000</v>
      </c>
      <c r="G109" s="202">
        <f t="shared" si="9"/>
        <v>4638390</v>
      </c>
      <c r="H109" s="162">
        <f t="shared" si="15"/>
        <v>0.67935778405620706</v>
      </c>
      <c r="I109" s="47"/>
    </row>
    <row r="110" spans="1:9">
      <c r="A110" s="1196"/>
      <c r="B110" s="1199"/>
      <c r="C110" s="191" t="s">
        <v>44</v>
      </c>
      <c r="D110" s="278"/>
      <c r="E110" s="52"/>
      <c r="F110" s="90"/>
      <c r="G110" s="44">
        <f t="shared" si="9"/>
        <v>0</v>
      </c>
      <c r="H110" s="162"/>
      <c r="I110" s="45"/>
    </row>
    <row r="111" spans="1:9" ht="17.25" thickBot="1">
      <c r="A111" s="1443"/>
      <c r="B111" s="1444" t="s">
        <v>45</v>
      </c>
      <c r="C111" s="1445"/>
      <c r="D111" s="770">
        <f>SUM(D109:D110)</f>
        <v>6827610</v>
      </c>
      <c r="E111" s="770">
        <f t="shared" ref="E111:F111" si="19">SUM(E109:E110)</f>
        <v>0</v>
      </c>
      <c r="F111" s="770">
        <f t="shared" si="19"/>
        <v>11466000</v>
      </c>
      <c r="G111" s="713">
        <f t="shared" si="9"/>
        <v>4638390</v>
      </c>
      <c r="H111" s="771">
        <f t="shared" si="15"/>
        <v>0.67935778405620706</v>
      </c>
      <c r="I111" s="50"/>
    </row>
    <row r="112" spans="1:9" ht="20.25" customHeight="1" thickBot="1">
      <c r="A112" s="197" t="s">
        <v>53</v>
      </c>
      <c r="B112" s="198" t="s">
        <v>53</v>
      </c>
      <c r="C112" s="286" t="s">
        <v>88</v>
      </c>
      <c r="D112" s="279"/>
      <c r="E112" s="1029">
        <v>76971309</v>
      </c>
      <c r="F112" s="281"/>
      <c r="G112" s="165">
        <f t="shared" si="9"/>
        <v>0</v>
      </c>
      <c r="H112" s="162"/>
      <c r="I112" s="172"/>
    </row>
    <row r="113" spans="1:9" ht="17.25" thickBot="1">
      <c r="A113" s="1314" t="s">
        <v>50</v>
      </c>
      <c r="B113" s="1315"/>
      <c r="C113" s="1316"/>
      <c r="D113" s="375">
        <f>SUM(D72,D76,D106,D108,D111,D112)</f>
        <v>645114610</v>
      </c>
      <c r="E113" s="375">
        <f>SUM(E72,E76,E106,E108,E111,E112)</f>
        <v>665821648</v>
      </c>
      <c r="F113" s="375">
        <f>SUM(F72,F76,F106,F108,F111,F112)</f>
        <v>1100100000</v>
      </c>
      <c r="G113" s="375">
        <f t="shared" si="9"/>
        <v>454985390</v>
      </c>
      <c r="H113" s="716">
        <f>G113/D113*100%</f>
        <v>0.70527838456487602</v>
      </c>
      <c r="I113" s="91"/>
    </row>
    <row r="114" spans="1:9">
      <c r="E114">
        <v>665821648</v>
      </c>
    </row>
    <row r="115" spans="1:9">
      <c r="E115" s="60">
        <f>E114-E113</f>
        <v>0</v>
      </c>
    </row>
  </sheetData>
  <mergeCells count="62"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B53:B59"/>
    <mergeCell ref="B60:B63"/>
    <mergeCell ref="B64:B71"/>
    <mergeCell ref="B72:C72"/>
    <mergeCell ref="A73:A76"/>
    <mergeCell ref="B73:B75"/>
    <mergeCell ref="B76:C76"/>
    <mergeCell ref="A109:A111"/>
    <mergeCell ref="B109:B110"/>
    <mergeCell ref="B111:C111"/>
    <mergeCell ref="A113:C113"/>
    <mergeCell ref="A77:A106"/>
    <mergeCell ref="B77:B82"/>
    <mergeCell ref="B83:B105"/>
    <mergeCell ref="B106:C106"/>
    <mergeCell ref="A107:A108"/>
    <mergeCell ref="B108:C108"/>
  </mergeCells>
  <phoneticPr fontId="2" type="noConversion"/>
  <pageMargins left="0.25" right="0.25" top="0.75" bottom="0.75" header="0.3" footer="0.3"/>
  <pageSetup paperSize="9" scale="7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2:I119"/>
  <sheetViews>
    <sheetView tabSelected="1" topLeftCell="A96" workbookViewId="0">
      <selection activeCell="A2" sqref="A2:I119"/>
    </sheetView>
  </sheetViews>
  <sheetFormatPr defaultRowHeight="16.5"/>
  <cols>
    <col min="1" max="1" width="14.5" customWidth="1"/>
    <col min="2" max="2" width="13.375" customWidth="1"/>
    <col min="3" max="3" width="20" customWidth="1"/>
    <col min="4" max="4" width="18.25" customWidth="1"/>
    <col min="5" max="5" width="17.875" customWidth="1"/>
    <col min="6" max="6" width="17.75" customWidth="1"/>
    <col min="7" max="7" width="17.875" customWidth="1"/>
    <col min="9" max="9" width="45.25" customWidth="1"/>
  </cols>
  <sheetData>
    <row r="2" spans="1:9" ht="30" customHeight="1">
      <c r="A2" s="1452" t="s">
        <v>261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582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400</v>
      </c>
      <c r="F6" s="1183" t="s">
        <v>391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1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>
        <f>F8-D8</f>
        <v>0</v>
      </c>
      <c r="H8" s="687"/>
      <c r="I8" s="366"/>
    </row>
    <row r="9" spans="1:9" ht="15.75" customHeight="1">
      <c r="A9" s="1285"/>
      <c r="B9" s="1220"/>
      <c r="C9" s="403" t="s">
        <v>191</v>
      </c>
      <c r="D9" s="896">
        <f>'[1]9-1.은학의집(재가복지)'!D9+'[1]9-2은학의집(요양시설)'!D9</f>
        <v>338895288</v>
      </c>
      <c r="E9" s="896">
        <f>'[1]9-1.은학의집(재가복지)'!E9+'[1]9-2은학의집(요양시설)'!E9</f>
        <v>169840520</v>
      </c>
      <c r="F9" s="896">
        <f>'9-1.은학의집(재가복지)'!F9+'9-2은학의집(요양시설)'!F9</f>
        <v>338895288</v>
      </c>
      <c r="G9" s="309">
        <f t="shared" ref="G9:G20" si="0">F9-D9</f>
        <v>0</v>
      </c>
      <c r="H9" s="687">
        <f t="shared" ref="H9:H48" si="1">G9/D9*100%</f>
        <v>0</v>
      </c>
      <c r="I9" s="367"/>
    </row>
    <row r="10" spans="1:9" ht="15.75" customHeight="1">
      <c r="A10" s="1285"/>
      <c r="B10" s="1220"/>
      <c r="C10" s="403" t="s">
        <v>192</v>
      </c>
      <c r="D10" s="896">
        <f>'[1]9-1.은학의집(재가복지)'!D10+'[1]9-2은학의집(요양시설)'!D10</f>
        <v>192937500</v>
      </c>
      <c r="E10" s="896">
        <f>'[1]9-1.은학의집(재가복지)'!E10+'[1]9-2은학의집(요양시설)'!E10</f>
        <v>113222093</v>
      </c>
      <c r="F10" s="896">
        <f>'9-1.은학의집(재가복지)'!F10+'9-2은학의집(요양시설)'!F10</f>
        <v>192937500</v>
      </c>
      <c r="G10" s="309">
        <f t="shared" si="0"/>
        <v>0</v>
      </c>
      <c r="H10" s="687">
        <f t="shared" si="1"/>
        <v>0</v>
      </c>
      <c r="I10" s="367"/>
    </row>
    <row r="11" spans="1:9" ht="15.75" customHeight="1">
      <c r="A11" s="1285"/>
      <c r="B11" s="1220"/>
      <c r="C11" s="403" t="s">
        <v>193</v>
      </c>
      <c r="D11" s="896">
        <f>'[1]9-1.은학의집(재가복지)'!D11+'[1]9-2은학의집(요양시설)'!D11</f>
        <v>34800000</v>
      </c>
      <c r="E11" s="896">
        <f>'[1]9-1.은학의집(재가복지)'!E11+'[1]9-2은학의집(요양시설)'!E11</f>
        <v>22235350</v>
      </c>
      <c r="F11" s="896">
        <f>'9-1.은학의집(재가복지)'!F11+'9-2은학의집(요양시설)'!F11</f>
        <v>34800000</v>
      </c>
      <c r="G11" s="309">
        <f t="shared" si="0"/>
        <v>0</v>
      </c>
      <c r="H11" s="687">
        <f t="shared" si="1"/>
        <v>0</v>
      </c>
      <c r="I11" s="367"/>
    </row>
    <row r="12" spans="1:9" ht="15.75" customHeight="1">
      <c r="A12" s="1285"/>
      <c r="B12" s="1198"/>
      <c r="C12" s="403" t="s">
        <v>194</v>
      </c>
      <c r="D12" s="896">
        <f>'[1]9-1.은학의집(재가복지)'!D12+'[1]9-2은학의집(요양시설)'!D12</f>
        <v>2200000</v>
      </c>
      <c r="E12" s="896">
        <f>'[1]9-1.은학의집(재가복지)'!E12+'[1]9-2은학의집(요양시설)'!E12</f>
        <v>4312330</v>
      </c>
      <c r="F12" s="896">
        <f>'9-1.은학의집(재가복지)'!F12+'9-2은학의집(요양시설)'!F12</f>
        <v>2200000</v>
      </c>
      <c r="G12" s="309">
        <f t="shared" si="0"/>
        <v>0</v>
      </c>
      <c r="H12" s="687">
        <f t="shared" si="1"/>
        <v>0</v>
      </c>
      <c r="I12" s="367"/>
    </row>
    <row r="13" spans="1:9" ht="18" thickBot="1">
      <c r="A13" s="1286"/>
      <c r="B13" s="1293" t="s">
        <v>195</v>
      </c>
      <c r="C13" s="1293"/>
      <c r="D13" s="298">
        <f>SUM(D8:D12)</f>
        <v>568832788</v>
      </c>
      <c r="E13" s="298">
        <f t="shared" ref="E13:F13" si="2">SUM(E8:E12)</f>
        <v>309610293</v>
      </c>
      <c r="F13" s="298">
        <f t="shared" si="2"/>
        <v>568832788</v>
      </c>
      <c r="G13" s="310">
        <f t="shared" si="0"/>
        <v>0</v>
      </c>
      <c r="H13" s="845">
        <f t="shared" si="1"/>
        <v>0</v>
      </c>
      <c r="I13" s="368"/>
    </row>
    <row r="14" spans="1:9" ht="15.75" customHeight="1">
      <c r="A14" s="1324" t="s">
        <v>199</v>
      </c>
      <c r="B14" s="1220" t="s">
        <v>200</v>
      </c>
      <c r="C14" s="402" t="s">
        <v>183</v>
      </c>
      <c r="D14" s="901">
        <f>'[1]9-1.은학의집(재가복지)'!D14+'[1]9-2은학의집(요양시설)'!D14</f>
        <v>0</v>
      </c>
      <c r="E14" s="901">
        <f>'[1]9-1.은학의집(재가복지)'!E14+'[1]9-2은학의집(요양시설)'!E14</f>
        <v>0</v>
      </c>
      <c r="F14" s="901">
        <f>'[1]9-1.은학의집(재가복지)'!F14+'[1]9-2은학의집(요양시설)'!F14</f>
        <v>0</v>
      </c>
      <c r="G14" s="309">
        <f t="shared" si="0"/>
        <v>0</v>
      </c>
      <c r="H14" s="687"/>
      <c r="I14" s="369"/>
    </row>
    <row r="15" spans="1:9" ht="15.75" customHeight="1">
      <c r="A15" s="1324"/>
      <c r="B15" s="1220"/>
      <c r="C15" s="403" t="s">
        <v>184</v>
      </c>
      <c r="D15" s="896">
        <f>'[1]9-1.은학의집(재가복지)'!D15+'[1]9-2은학의집(요양시설)'!D15</f>
        <v>0</v>
      </c>
      <c r="E15" s="896">
        <f>'[1]9-1.은학의집(재가복지)'!E15+'[1]9-2은학의집(요양시설)'!E15</f>
        <v>0</v>
      </c>
      <c r="F15" s="896">
        <f>'[1]9-1.은학의집(재가복지)'!F15+'[1]9-2은학의집(요양시설)'!F15</f>
        <v>0</v>
      </c>
      <c r="G15" s="309">
        <f t="shared" si="0"/>
        <v>0</v>
      </c>
      <c r="H15" s="687"/>
      <c r="I15" s="370"/>
    </row>
    <row r="16" spans="1:9" ht="15.75" customHeight="1">
      <c r="A16" s="1324"/>
      <c r="B16" s="1220"/>
      <c r="C16" s="403" t="s">
        <v>185</v>
      </c>
      <c r="D16" s="896">
        <f>'[1]9-1.은학의집(재가복지)'!D16+'[1]9-2은학의집(요양시설)'!D16</f>
        <v>0</v>
      </c>
      <c r="E16" s="896">
        <f>'[1]9-1.은학의집(재가복지)'!E16+'[1]9-2은학의집(요양시설)'!E16</f>
        <v>0</v>
      </c>
      <c r="F16" s="896">
        <f>'[1]9-1.은학의집(재가복지)'!F16+'[1]9-2은학의집(요양시설)'!F16</f>
        <v>0</v>
      </c>
      <c r="G16" s="309">
        <f t="shared" si="0"/>
        <v>0</v>
      </c>
      <c r="H16" s="687"/>
      <c r="I16" s="370"/>
    </row>
    <row r="17" spans="1:9" ht="15.75" customHeight="1">
      <c r="A17" s="1324"/>
      <c r="B17" s="1220"/>
      <c r="C17" s="403" t="s">
        <v>186</v>
      </c>
      <c r="D17" s="896">
        <f>'[1]9-1.은학의집(재가복지)'!D17+'[1]9-2은학의집(요양시설)'!D17</f>
        <v>0</v>
      </c>
      <c r="E17" s="896">
        <f>'[1]9-1.은학의집(재가복지)'!E17+'[1]9-2은학의집(요양시설)'!E17</f>
        <v>0</v>
      </c>
      <c r="F17" s="896">
        <f>'[1]9-1.은학의집(재가복지)'!F17+'[1]9-2은학의집(요양시설)'!F17</f>
        <v>0</v>
      </c>
      <c r="G17" s="309">
        <f t="shared" si="0"/>
        <v>0</v>
      </c>
      <c r="H17" s="687"/>
      <c r="I17" s="370"/>
    </row>
    <row r="18" spans="1:9" ht="15.75" customHeight="1">
      <c r="A18" s="1324"/>
      <c r="B18" s="1220"/>
      <c r="C18" s="402" t="s">
        <v>187</v>
      </c>
      <c r="D18" s="896">
        <f>'[1]9-1.은학의집(재가복지)'!D18+'[1]9-2은학의집(요양시설)'!D18</f>
        <v>1000000</v>
      </c>
      <c r="E18" s="896">
        <f>'[1]9-1.은학의집(재가복지)'!E18+'[1]9-2은학의집(요양시설)'!E18</f>
        <v>560000</v>
      </c>
      <c r="F18" s="896">
        <f>'9-1.은학의집(재가복지)'!F18+'9-2은학의집(요양시설)'!F18</f>
        <v>1000000</v>
      </c>
      <c r="G18" s="309">
        <f t="shared" si="0"/>
        <v>0</v>
      </c>
      <c r="H18" s="687">
        <f t="shared" si="1"/>
        <v>0</v>
      </c>
      <c r="I18" s="367"/>
    </row>
    <row r="19" spans="1:9" ht="15.75" customHeight="1">
      <c r="A19" s="1324"/>
      <c r="B19" s="1220"/>
      <c r="C19" s="191" t="s">
        <v>189</v>
      </c>
      <c r="D19" s="896">
        <f>'[1]9-1.은학의집(재가복지)'!D19+'[1]9-2은학의집(요양시설)'!D19</f>
        <v>0</v>
      </c>
      <c r="E19" s="896">
        <f>'[1]9-1.은학의집(재가복지)'!E19+'[1]9-2은학의집(요양시설)'!E19</f>
        <v>0</v>
      </c>
      <c r="F19" s="896">
        <f>'[1]9-1.은학의집(재가복지)'!F19+'[1]9-2은학의집(요양시설)'!F19</f>
        <v>0</v>
      </c>
      <c r="G19" s="309">
        <f t="shared" si="0"/>
        <v>0</v>
      </c>
      <c r="H19" s="687"/>
      <c r="I19" s="367"/>
    </row>
    <row r="20" spans="1:9" ht="15.75" customHeight="1">
      <c r="A20" s="1324"/>
      <c r="B20" s="1220"/>
      <c r="C20" s="191" t="s">
        <v>190</v>
      </c>
      <c r="D20" s="896">
        <f>'[1]9-1.은학의집(재가복지)'!D20+'[1]9-2은학의집(요양시설)'!D20</f>
        <v>0</v>
      </c>
      <c r="E20" s="896">
        <f>'[1]9-1.은학의집(재가복지)'!E20+'[1]9-2은학의집(요양시설)'!E20</f>
        <v>0</v>
      </c>
      <c r="F20" s="896">
        <f>'[1]9-1.은학의집(재가복지)'!F20+'[1]9-2은학의집(요양시설)'!F20</f>
        <v>0</v>
      </c>
      <c r="G20" s="309">
        <f t="shared" si="0"/>
        <v>0</v>
      </c>
      <c r="H20" s="687"/>
      <c r="I20" s="367"/>
    </row>
    <row r="21" spans="1:9" ht="15.75" customHeight="1">
      <c r="A21" s="1324"/>
      <c r="B21" s="1198"/>
      <c r="C21" s="191" t="s">
        <v>209</v>
      </c>
      <c r="D21" s="896">
        <f>'[1]9-1.은학의집(재가복지)'!D21+'[1]9-2은학의집(요양시설)'!D21</f>
        <v>0</v>
      </c>
      <c r="E21" s="896">
        <f>'[1]9-1.은학의집(재가복지)'!E21+'[1]9-2은학의집(요양시설)'!E21</f>
        <v>0</v>
      </c>
      <c r="F21" s="896">
        <f>'[1]9-1.은학의집(재가복지)'!F21+'[1]9-2은학의집(요양시설)'!F21</f>
        <v>0</v>
      </c>
      <c r="G21" s="44">
        <f>F21-D21</f>
        <v>0</v>
      </c>
      <c r="H21" s="687"/>
      <c r="I21" s="45"/>
    </row>
    <row r="22" spans="1:9" ht="18" thickBot="1">
      <c r="A22" s="1442"/>
      <c r="B22" s="1326" t="s">
        <v>45</v>
      </c>
      <c r="C22" s="1327"/>
      <c r="D22" s="713">
        <f>SUM(D14:D21)</f>
        <v>1000000</v>
      </c>
      <c r="E22" s="713">
        <f t="shared" ref="E22:F22" si="3">SUM(E14:E21)</f>
        <v>560000</v>
      </c>
      <c r="F22" s="713">
        <f t="shared" si="3"/>
        <v>1000000</v>
      </c>
      <c r="G22" s="846">
        <f t="shared" ref="G22:G49" si="4">F22-D22</f>
        <v>0</v>
      </c>
      <c r="H22" s="808">
        <f t="shared" si="1"/>
        <v>0</v>
      </c>
      <c r="I22" s="49"/>
    </row>
    <row r="23" spans="1:9" ht="13.5" customHeight="1">
      <c r="A23" s="1287" t="s">
        <v>201</v>
      </c>
      <c r="B23" s="1219" t="s">
        <v>202</v>
      </c>
      <c r="C23" s="192" t="s">
        <v>146</v>
      </c>
      <c r="D23" s="897">
        <f>'[1]9-1.은학의집(재가복지)'!D23+'[1]9-2은학의집(요양시설)'!D23</f>
        <v>0</v>
      </c>
      <c r="E23" s="897">
        <f>'[1]9-1.은학의집(재가복지)'!E23+'[1]9-2은학의집(요양시설)'!E23</f>
        <v>0</v>
      </c>
      <c r="F23" s="897">
        <f>'[1]9-1.은학의집(재가복지)'!F23+'[1]9-2은학의집(요양시설)'!F23</f>
        <v>0</v>
      </c>
      <c r="G23" s="205">
        <f t="shared" si="4"/>
        <v>0</v>
      </c>
      <c r="H23" s="687"/>
      <c r="I23" s="92"/>
    </row>
    <row r="24" spans="1:9" ht="13.5" customHeight="1">
      <c r="A24" s="1288"/>
      <c r="B24" s="1220"/>
      <c r="C24" s="403" t="s">
        <v>78</v>
      </c>
      <c r="D24" s="896">
        <f>'[1]9-1.은학의집(재가복지)'!D24+'[1]9-2은학의집(요양시설)'!D24</f>
        <v>0</v>
      </c>
      <c r="E24" s="896">
        <f>'[1]9-1.은학의집(재가복지)'!E24+'[1]9-2은학의집(요양시설)'!E24</f>
        <v>0</v>
      </c>
      <c r="F24" s="896">
        <f>'[1]9-1.은학의집(재가복지)'!F24+'[1]9-2은학의집(요양시설)'!F24</f>
        <v>0</v>
      </c>
      <c r="G24" s="206">
        <f t="shared" si="4"/>
        <v>0</v>
      </c>
      <c r="H24" s="687"/>
      <c r="I24" s="93"/>
    </row>
    <row r="25" spans="1:9" ht="13.5" customHeight="1">
      <c r="A25" s="1288"/>
      <c r="B25" s="1220"/>
      <c r="C25" s="403" t="s">
        <v>36</v>
      </c>
      <c r="D25" s="896">
        <f>'[1]9-1.은학의집(재가복지)'!D25+'[1]9-2은학의집(요양시설)'!D25</f>
        <v>9037480</v>
      </c>
      <c r="E25" s="896">
        <f>'[1]9-1.은학의집(재가복지)'!E25+'[1]9-2은학의집(요양시설)'!E25</f>
        <v>4405950</v>
      </c>
      <c r="F25" s="896">
        <f>'9-1.은학의집(재가복지)'!F25+'9-2은학의집(요양시설)'!F25</f>
        <v>9037480</v>
      </c>
      <c r="G25" s="206">
        <f t="shared" si="4"/>
        <v>0</v>
      </c>
      <c r="H25" s="687">
        <f t="shared" si="1"/>
        <v>0</v>
      </c>
      <c r="I25" s="93"/>
    </row>
    <row r="26" spans="1:9" ht="13.5" customHeight="1">
      <c r="A26" s="1288"/>
      <c r="B26" s="1198"/>
      <c r="C26" s="403" t="s">
        <v>79</v>
      </c>
      <c r="D26" s="896">
        <f>'[1]9-1.은학의집(재가복지)'!D26+'[1]9-2은학의집(요양시설)'!D26</f>
        <v>478864000</v>
      </c>
      <c r="E26" s="896">
        <f>'[1]9-1.은학의집(재가복지)'!E26+'[1]9-2은학의집(요양시설)'!E26</f>
        <v>337997904</v>
      </c>
      <c r="F26" s="896">
        <f>'9-1.은학의집(재가복지)'!F26+'9-2은학의집(요양시설)'!F26</f>
        <v>478864000</v>
      </c>
      <c r="G26" s="206">
        <f t="shared" si="4"/>
        <v>0</v>
      </c>
      <c r="H26" s="687">
        <f t="shared" si="1"/>
        <v>0</v>
      </c>
      <c r="I26" s="93"/>
    </row>
    <row r="27" spans="1:9" ht="18" thickBot="1">
      <c r="A27" s="1289"/>
      <c r="B27" s="1282" t="s">
        <v>45</v>
      </c>
      <c r="C27" s="1318"/>
      <c r="D27" s="712">
        <f>SUM(D23:D26)</f>
        <v>487901480</v>
      </c>
      <c r="E27" s="712">
        <f t="shared" ref="E27:F27" si="5">SUM(E23:E26)</f>
        <v>342403854</v>
      </c>
      <c r="F27" s="712">
        <f t="shared" si="5"/>
        <v>487901480</v>
      </c>
      <c r="G27" s="847">
        <f t="shared" si="4"/>
        <v>0</v>
      </c>
      <c r="H27" s="714">
        <f t="shared" si="1"/>
        <v>0</v>
      </c>
      <c r="I27" s="94"/>
    </row>
    <row r="28" spans="1:9" ht="20.25" customHeight="1" thickBot="1">
      <c r="A28" s="1236" t="s">
        <v>203</v>
      </c>
      <c r="B28" s="1198" t="s">
        <v>204</v>
      </c>
      <c r="C28" s="196" t="s">
        <v>7</v>
      </c>
      <c r="D28" s="901">
        <f>'[1]9-1.은학의집(재가복지)'!D28+'[1]9-2은학의집(요양시설)'!D28</f>
        <v>2000000</v>
      </c>
      <c r="E28" s="901">
        <f>'[1]9-1.은학의집(재가복지)'!E28+'[1]9-2은학의집(요양시설)'!E28</f>
        <v>2200000</v>
      </c>
      <c r="F28" s="901">
        <f>'9-1.은학의집(재가복지)'!F28+'9-2은학의집(요양시설)'!F28</f>
        <v>5000000</v>
      </c>
      <c r="G28" s="44">
        <f t="shared" si="4"/>
        <v>3000000</v>
      </c>
      <c r="H28" s="687">
        <f t="shared" si="1"/>
        <v>1.5</v>
      </c>
      <c r="I28" s="864" t="s">
        <v>564</v>
      </c>
    </row>
    <row r="29" spans="1:9" ht="20.25" customHeight="1">
      <c r="A29" s="1237"/>
      <c r="B29" s="1199"/>
      <c r="C29" s="196" t="s">
        <v>8</v>
      </c>
      <c r="D29" s="896">
        <f>'[1]9-1.은학의집(재가복지)'!D29+'[1]9-2은학의집(요양시설)'!D29</f>
        <v>73800000</v>
      </c>
      <c r="E29" s="896">
        <f>'[1]9-1.은학의집(재가복지)'!E29+'[1]9-2은학의집(요양시설)'!E29</f>
        <v>62256459</v>
      </c>
      <c r="F29" s="901">
        <f>'9-1.은학의집(재가복지)'!F29+'9-2은학의집(요양시설)'!F29</f>
        <v>73800000</v>
      </c>
      <c r="G29" s="44">
        <f t="shared" si="4"/>
        <v>0</v>
      </c>
      <c r="H29" s="687">
        <f t="shared" si="1"/>
        <v>0</v>
      </c>
      <c r="I29" s="45"/>
    </row>
    <row r="30" spans="1:9" ht="18" thickBot="1">
      <c r="A30" s="1238"/>
      <c r="B30" s="1293" t="s">
        <v>45</v>
      </c>
      <c r="C30" s="1293"/>
      <c r="D30" s="732">
        <f>SUM(D28:D29)</f>
        <v>75800000</v>
      </c>
      <c r="E30" s="732">
        <f t="shared" ref="E30:F30" si="6">SUM(E28:E29)</f>
        <v>64456459</v>
      </c>
      <c r="F30" s="807">
        <f t="shared" si="6"/>
        <v>78800000</v>
      </c>
      <c r="G30" s="807">
        <f t="shared" si="4"/>
        <v>3000000</v>
      </c>
      <c r="H30" s="808">
        <f t="shared" si="1"/>
        <v>3.9577836411609502E-2</v>
      </c>
      <c r="I30" s="50"/>
    </row>
    <row r="31" spans="1:9" ht="18" customHeight="1">
      <c r="A31" s="1284" t="s">
        <v>205</v>
      </c>
      <c r="B31" s="1219" t="s">
        <v>210</v>
      </c>
      <c r="C31" s="192" t="s">
        <v>196</v>
      </c>
      <c r="D31" s="897">
        <f>'[1]9-1.은학의집(재가복지)'!D31+'[1]9-2은학의집(요양시설)'!D31</f>
        <v>1825841480</v>
      </c>
      <c r="E31" s="897">
        <f>'[1]9-1.은학의집(재가복지)'!E31+'[1]9-2은학의집(요양시설)'!E31</f>
        <v>1138043220</v>
      </c>
      <c r="F31" s="897">
        <f>'9-1.은학의집(재가복지)'!F31+'9-2은학의집(요양시설)'!F31</f>
        <v>1825841480</v>
      </c>
      <c r="G31" s="82">
        <f t="shared" si="4"/>
        <v>0</v>
      </c>
      <c r="H31" s="687">
        <f t="shared" si="1"/>
        <v>0</v>
      </c>
      <c r="I31" s="92"/>
    </row>
    <row r="32" spans="1:9" ht="18" customHeight="1">
      <c r="A32" s="1285"/>
      <c r="B32" s="1198"/>
      <c r="C32" s="403" t="s">
        <v>197</v>
      </c>
      <c r="D32" s="896">
        <f>'[1]9-1.은학의집(재가복지)'!D32+'[1]9-2은학의집(요양시설)'!D32</f>
        <v>312000000</v>
      </c>
      <c r="E32" s="896">
        <f>'[1]9-1.은학의집(재가복지)'!E32+'[1]9-2은학의집(요양시설)'!E32</f>
        <v>211434250</v>
      </c>
      <c r="F32" s="897">
        <f>'9-1.은학의집(재가복지)'!F32+'9-2은학의집(요양시설)'!F32</f>
        <v>312000000</v>
      </c>
      <c r="G32" s="79">
        <f t="shared" si="4"/>
        <v>0</v>
      </c>
      <c r="H32" s="687">
        <f t="shared" si="1"/>
        <v>0</v>
      </c>
      <c r="I32" s="96"/>
    </row>
    <row r="33" spans="1:9" ht="18" thickBot="1">
      <c r="A33" s="1286"/>
      <c r="B33" s="1282" t="s">
        <v>198</v>
      </c>
      <c r="C33" s="1283"/>
      <c r="D33" s="712">
        <f>SUM(D31:D32)</f>
        <v>2137841480</v>
      </c>
      <c r="E33" s="712">
        <f t="shared" ref="E33:F33" si="7">SUM(E31:E32)</f>
        <v>1349477470</v>
      </c>
      <c r="F33" s="712">
        <f t="shared" si="7"/>
        <v>2137841480</v>
      </c>
      <c r="G33" s="713">
        <f t="shared" si="4"/>
        <v>0</v>
      </c>
      <c r="H33" s="714">
        <f t="shared" si="1"/>
        <v>0</v>
      </c>
      <c r="I33" s="94"/>
    </row>
    <row r="34" spans="1:9" ht="17.25" customHeight="1">
      <c r="A34" s="411"/>
      <c r="B34" s="1220" t="s">
        <v>211</v>
      </c>
      <c r="C34" s="402" t="s">
        <v>225</v>
      </c>
      <c r="D34" s="901">
        <f>'[1]9-1.은학의집(재가복지)'!D34+'[1]9-2은학의집(요양시설)'!D34</f>
        <v>0</v>
      </c>
      <c r="E34" s="901">
        <f>'[1]9-1.은학의집(재가복지)'!E34+'[1]9-2은학의집(요양시설)'!E34</f>
        <v>0</v>
      </c>
      <c r="F34" s="901">
        <f>'[1]9-1.은학의집(재가복지)'!F34+'[1]9-2은학의집(요양시설)'!F34</f>
        <v>0</v>
      </c>
      <c r="G34" s="84">
        <f t="shared" si="4"/>
        <v>0</v>
      </c>
      <c r="H34" s="687"/>
      <c r="I34" s="306"/>
    </row>
    <row r="35" spans="1:9" ht="17.25" customHeight="1">
      <c r="A35" s="837"/>
      <c r="B35" s="1220"/>
      <c r="C35" s="842" t="s">
        <v>226</v>
      </c>
      <c r="D35" s="896">
        <f>'[1]9-1.은학의집(재가복지)'!D35+'[1]9-2은학의집(요양시설)'!D35</f>
        <v>0</v>
      </c>
      <c r="E35" s="896">
        <f>'[1]9-1.은학의집(재가복지)'!E35+'[1]9-2은학의집(요양시설)'!E35</f>
        <v>0</v>
      </c>
      <c r="F35" s="896">
        <f>'[1]9-1.은학의집(재가복지)'!F35+'[1]9-2은학의집(요양시설)'!F35</f>
        <v>0</v>
      </c>
      <c r="G35" s="79">
        <f t="shared" si="4"/>
        <v>0</v>
      </c>
      <c r="H35" s="687"/>
      <c r="I35" s="306"/>
    </row>
    <row r="36" spans="1:9" ht="17.25" customHeight="1">
      <c r="A36" s="1214" t="s">
        <v>4</v>
      </c>
      <c r="B36" s="1198"/>
      <c r="C36" s="191" t="s">
        <v>521</v>
      </c>
      <c r="D36" s="896">
        <f>'[1]9-1.은학의집(재가복지)'!D36+'[1]9-2은학의집(요양시설)'!D36</f>
        <v>10000000</v>
      </c>
      <c r="E36" s="896">
        <f>'[1]9-1.은학의집(재가복지)'!E36+'[1]9-2은학의집(요양시설)'!E36</f>
        <v>0</v>
      </c>
      <c r="F36" s="896">
        <f>'9-1.은학의집(재가복지)'!F36+'9-2은학의집(요양시설)'!F36</f>
        <v>10000000</v>
      </c>
      <c r="G36" s="82">
        <f t="shared" si="4"/>
        <v>0</v>
      </c>
      <c r="H36" s="687">
        <f t="shared" si="1"/>
        <v>0</v>
      </c>
      <c r="I36" s="96"/>
    </row>
    <row r="37" spans="1:9" ht="18" thickBot="1">
      <c r="A37" s="1215"/>
      <c r="B37" s="1282" t="s">
        <v>45</v>
      </c>
      <c r="C37" s="1283"/>
      <c r="D37" s="712">
        <f>SUM(D34:D36)</f>
        <v>10000000</v>
      </c>
      <c r="E37" s="712">
        <f t="shared" ref="E37:F37" si="8">SUM(E34:E36)</f>
        <v>0</v>
      </c>
      <c r="F37" s="712">
        <f t="shared" si="8"/>
        <v>10000000</v>
      </c>
      <c r="G37" s="825">
        <f t="shared" si="4"/>
        <v>0</v>
      </c>
      <c r="H37" s="964">
        <f t="shared" si="1"/>
        <v>0</v>
      </c>
      <c r="I37" s="50"/>
    </row>
    <row r="38" spans="1:9" ht="18.75" customHeight="1" thickBot="1">
      <c r="A38" s="1213" t="s">
        <v>212</v>
      </c>
      <c r="B38" s="1219" t="s">
        <v>213</v>
      </c>
      <c r="C38" s="194" t="s">
        <v>10</v>
      </c>
      <c r="D38" s="901">
        <f>'[1]9-1.은학의집(재가복지)'!D38+'[1]9-2은학의집(요양시설)'!D38</f>
        <v>1150799409</v>
      </c>
      <c r="E38" s="901">
        <f>'[1]9-1.은학의집(재가복지)'!E38+'[1]9-2은학의집(요양시설)'!E38</f>
        <v>1150799409</v>
      </c>
      <c r="F38" s="901">
        <f>'9-1.은학의집(재가복지)'!F38+'9-2은학의집(요양시설)'!F38</f>
        <v>1150799409</v>
      </c>
      <c r="G38" s="200">
        <f t="shared" si="4"/>
        <v>0</v>
      </c>
      <c r="H38" s="688">
        <f t="shared" si="1"/>
        <v>0</v>
      </c>
      <c r="I38" s="87"/>
    </row>
    <row r="39" spans="1:9" ht="18.75" customHeight="1">
      <c r="A39" s="1214"/>
      <c r="B39" s="1198"/>
      <c r="C39" s="842" t="s">
        <v>216</v>
      </c>
      <c r="D39" s="896">
        <f>'[1]9-1.은학의집(재가복지)'!D39+'[1]9-2은학의집(요양시설)'!D39</f>
        <v>117042554</v>
      </c>
      <c r="E39" s="896">
        <f>'[1]9-1.은학의집(재가복지)'!E39+'[1]9-2은학의집(요양시설)'!E39</f>
        <v>117042554</v>
      </c>
      <c r="F39" s="901">
        <f>'9-1.은학의집(재가복지)'!F39+'9-2은학의집(요양시설)'!F39</f>
        <v>117042554</v>
      </c>
      <c r="G39" s="44">
        <f t="shared" si="4"/>
        <v>0</v>
      </c>
      <c r="H39" s="687">
        <f t="shared" si="1"/>
        <v>0</v>
      </c>
      <c r="I39" s="305"/>
    </row>
    <row r="40" spans="1:9" ht="18" thickBot="1">
      <c r="A40" s="1215"/>
      <c r="B40" s="1311" t="s">
        <v>45</v>
      </c>
      <c r="C40" s="1312"/>
      <c r="D40" s="712">
        <f>SUM(D38:D39)</f>
        <v>1267841963</v>
      </c>
      <c r="E40" s="712">
        <f t="shared" ref="E40:F40" si="9">SUM(E38:E39)</f>
        <v>1267841963</v>
      </c>
      <c r="F40" s="712">
        <f t="shared" si="9"/>
        <v>1267841963</v>
      </c>
      <c r="G40" s="713">
        <f t="shared" si="4"/>
        <v>0</v>
      </c>
      <c r="H40" s="715">
        <f t="shared" si="1"/>
        <v>0</v>
      </c>
      <c r="I40" s="94"/>
    </row>
    <row r="41" spans="1:9" ht="18.75" customHeight="1">
      <c r="A41" s="1438" t="s">
        <v>214</v>
      </c>
      <c r="B41" s="1234" t="s">
        <v>214</v>
      </c>
      <c r="C41" s="834" t="s">
        <v>488</v>
      </c>
      <c r="D41" s="84"/>
      <c r="E41" s="84"/>
      <c r="F41" s="83"/>
      <c r="G41" s="200">
        <f t="shared" si="4"/>
        <v>0</v>
      </c>
      <c r="H41" s="688"/>
      <c r="I41" s="92"/>
    </row>
    <row r="42" spans="1:9" ht="18.75" customHeight="1">
      <c r="A42" s="1439"/>
      <c r="B42" s="1199"/>
      <c r="C42" s="836" t="s">
        <v>215</v>
      </c>
      <c r="D42" s="897">
        <f>'9-1.은학의집(재가복지)'!D42+'9-2은학의집(요양시설)'!D42</f>
        <v>1250000</v>
      </c>
      <c r="E42" s="897">
        <f>'9-1.은학의집(재가복지)'!E42+'9-2은학의집(요양시설)'!E42</f>
        <v>573061</v>
      </c>
      <c r="F42" s="897">
        <f>'9-1.은학의집(재가복지)'!F42+'9-2은학의집(요양시설)'!F42</f>
        <v>1250000</v>
      </c>
      <c r="G42" s="44"/>
      <c r="H42" s="687">
        <f t="shared" si="1"/>
        <v>0</v>
      </c>
      <c r="I42" s="96"/>
    </row>
    <row r="43" spans="1:9" ht="18.75" customHeight="1">
      <c r="A43" s="1439"/>
      <c r="B43" s="1199"/>
      <c r="C43" s="836" t="s">
        <v>217</v>
      </c>
      <c r="D43" s="897">
        <f>'9-1.은학의집(재가복지)'!D43+'9-2은학의집(요양시설)'!D43</f>
        <v>33600000</v>
      </c>
      <c r="E43" s="897">
        <f>'9-1.은학의집(재가복지)'!E43+'9-2은학의집(요양시설)'!E43</f>
        <v>17476980</v>
      </c>
      <c r="F43" s="897">
        <f>'9-1.은학의집(재가복지)'!F43+'9-2은학의집(요양시설)'!F43</f>
        <v>33600000</v>
      </c>
      <c r="G43" s="44">
        <f t="shared" si="4"/>
        <v>0</v>
      </c>
      <c r="H43" s="687">
        <f t="shared" si="1"/>
        <v>0</v>
      </c>
      <c r="I43" s="707" t="s">
        <v>565</v>
      </c>
    </row>
    <row r="44" spans="1:9" ht="18.75" customHeight="1">
      <c r="A44" s="1439"/>
      <c r="B44" s="1199"/>
      <c r="C44" s="836" t="s">
        <v>12</v>
      </c>
      <c r="D44" s="897">
        <f>'9-1.은학의집(재가복지)'!D44+'9-2은학의집(요양시설)'!D44</f>
        <v>14100000</v>
      </c>
      <c r="E44" s="897">
        <f>'9-1.은학의집(재가복지)'!E44+'9-2은학의집(요양시설)'!E44</f>
        <v>16895420</v>
      </c>
      <c r="F44" s="897">
        <f>'9-1.은학의집(재가복지)'!F44+'9-2은학의집(요양시설)'!F44</f>
        <v>14158301</v>
      </c>
      <c r="G44" s="44">
        <f t="shared" si="4"/>
        <v>58301</v>
      </c>
      <c r="H44" s="687">
        <f t="shared" si="1"/>
        <v>4.1348226950354613E-3</v>
      </c>
      <c r="I44" s="96"/>
    </row>
    <row r="45" spans="1:9" ht="18" thickBot="1">
      <c r="A45" s="1440"/>
      <c r="B45" s="1293" t="s">
        <v>45</v>
      </c>
      <c r="C45" s="1293"/>
      <c r="D45" s="712">
        <f>SUM(D41:D44)</f>
        <v>48950000</v>
      </c>
      <c r="E45" s="712">
        <f t="shared" ref="E45:F45" si="10">SUM(E41:E44)</f>
        <v>34945461</v>
      </c>
      <c r="F45" s="712">
        <f t="shared" si="10"/>
        <v>49008301</v>
      </c>
      <c r="G45" s="713">
        <f t="shared" si="4"/>
        <v>58301</v>
      </c>
      <c r="H45" s="715">
        <f t="shared" si="1"/>
        <v>1.1910316649642492E-3</v>
      </c>
      <c r="I45" s="94"/>
    </row>
    <row r="46" spans="1:9" ht="20.25" customHeight="1">
      <c r="A46" s="1236" t="s">
        <v>218</v>
      </c>
      <c r="B46" s="1198" t="s">
        <v>219</v>
      </c>
      <c r="C46" s="835" t="s">
        <v>220</v>
      </c>
      <c r="D46" s="896">
        <f>'[1]9-1.은학의집(재가복지)'!D46+'[1]9-2은학의집(요양시설)'!D46</f>
        <v>24000000</v>
      </c>
      <c r="E46" s="896">
        <f>'[1]9-1.은학의집(재가복지)'!E46+'[1]9-2은학의집(요양시설)'!E46</f>
        <v>16000000</v>
      </c>
      <c r="F46" s="896">
        <f>'9-1.은학의집(재가복지)'!F46+'9-2은학의집(요양시설)'!F46</f>
        <v>24000000</v>
      </c>
      <c r="G46" s="44">
        <f t="shared" si="4"/>
        <v>0</v>
      </c>
      <c r="H46" s="687">
        <f t="shared" si="1"/>
        <v>0</v>
      </c>
      <c r="I46" s="306"/>
    </row>
    <row r="47" spans="1:9" ht="31.9" customHeight="1">
      <c r="A47" s="1237"/>
      <c r="B47" s="1199"/>
      <c r="C47" s="403" t="s">
        <v>221</v>
      </c>
      <c r="D47" s="896">
        <f>'9-1.은학의집(재가복지)'!D47+'9-2은학의집(요양시설)'!D47</f>
        <v>24000000</v>
      </c>
      <c r="E47" s="896">
        <f>'9-1.은학의집(재가복지)'!E47+'9-2은학의집(요양시설)'!E47</f>
        <v>16000000</v>
      </c>
      <c r="F47" s="896">
        <f>'9-1.은학의집(재가복지)'!F47+'9-2은학의집(요양시설)'!F47</f>
        <v>24000000</v>
      </c>
      <c r="G47" s="44">
        <f t="shared" si="4"/>
        <v>0</v>
      </c>
      <c r="H47" s="687">
        <f t="shared" si="1"/>
        <v>0</v>
      </c>
      <c r="I47" s="96"/>
    </row>
    <row r="48" spans="1:9" ht="18" thickBot="1">
      <c r="A48" s="1441"/>
      <c r="B48" s="1313" t="s">
        <v>45</v>
      </c>
      <c r="C48" s="1313"/>
      <c r="D48" s="910">
        <f>SUM(D46:D47)</f>
        <v>48000000</v>
      </c>
      <c r="E48" s="910">
        <f t="shared" ref="E48:F48" si="11">SUM(E46:E47)</f>
        <v>32000000</v>
      </c>
      <c r="F48" s="910">
        <f t="shared" si="11"/>
        <v>48000000</v>
      </c>
      <c r="G48" s="846">
        <f t="shared" si="4"/>
        <v>0</v>
      </c>
      <c r="H48" s="851">
        <f t="shared" si="1"/>
        <v>0</v>
      </c>
      <c r="I48" s="167"/>
    </row>
    <row r="49" spans="1:9" ht="17.25" thickBot="1">
      <c r="A49" s="1314" t="s">
        <v>50</v>
      </c>
      <c r="B49" s="1315"/>
      <c r="C49" s="1316"/>
      <c r="D49" s="375">
        <f>SUM(D13,D22,D27,D30,D33,D37,D40,D45,D48)</f>
        <v>4646167711</v>
      </c>
      <c r="E49" s="375">
        <f t="shared" ref="E49:F49" si="12">SUM(E13,E22,E27,E30,E33,E37,E40,E45,E48)</f>
        <v>3401295500</v>
      </c>
      <c r="F49" s="375">
        <f t="shared" si="12"/>
        <v>4649226012</v>
      </c>
      <c r="G49" s="375">
        <f t="shared" si="4"/>
        <v>3058301</v>
      </c>
      <c r="H49" s="716">
        <f>G49/D49*100%</f>
        <v>6.5824162841977103E-4</v>
      </c>
      <c r="I49" s="91"/>
    </row>
    <row r="50" spans="1:9" ht="17.25" thickBot="1">
      <c r="A50" s="1449" t="s">
        <v>262</v>
      </c>
      <c r="B50" s="1297"/>
      <c r="C50" s="1297"/>
      <c r="D50" s="1297"/>
      <c r="E50" s="1297"/>
      <c r="F50" s="1297"/>
      <c r="G50" s="1297"/>
      <c r="H50" s="1297"/>
      <c r="I50" s="1450"/>
    </row>
    <row r="51" spans="1:9" ht="17.45" customHeight="1">
      <c r="A51" s="1225" t="s">
        <v>35</v>
      </c>
      <c r="B51" s="1226"/>
      <c r="C51" s="1226"/>
      <c r="D51" s="1183" t="s">
        <v>302</v>
      </c>
      <c r="E51" s="1183" t="s">
        <v>401</v>
      </c>
      <c r="F51" s="1183" t="s">
        <v>407</v>
      </c>
      <c r="G51" s="1183" t="s">
        <v>71</v>
      </c>
      <c r="H51" s="1185" t="s">
        <v>59</v>
      </c>
      <c r="I51" s="1187" t="s">
        <v>73</v>
      </c>
    </row>
    <row r="52" spans="1:9" ht="18" customHeight="1" thickBot="1">
      <c r="A52" s="97" t="s">
        <v>0</v>
      </c>
      <c r="B52" s="170" t="s">
        <v>1</v>
      </c>
      <c r="C52" s="170" t="s">
        <v>2</v>
      </c>
      <c r="D52" s="1184"/>
      <c r="E52" s="1184"/>
      <c r="F52" s="1184"/>
      <c r="G52" s="1184"/>
      <c r="H52" s="1186"/>
      <c r="I52" s="1188"/>
    </row>
    <row r="53" spans="1:9">
      <c r="A53" s="204" t="s">
        <v>228</v>
      </c>
      <c r="B53" s="1234" t="s">
        <v>229</v>
      </c>
      <c r="C53" s="729" t="s">
        <v>19</v>
      </c>
      <c r="D53" s="965">
        <f>'9-1.은학의집(재가복지)'!D53+'9-2은학의집(요양시설)'!D53</f>
        <v>1489418960</v>
      </c>
      <c r="E53" s="901">
        <f>'9-1.은학의집(재가복지)'!E53+'9-2은학의집(요양시설)'!E53</f>
        <v>882518508</v>
      </c>
      <c r="F53" s="912">
        <f>'9-1.은학의집(재가복지)'!F53+'9-2은학의집(요양시설)'!F53</f>
        <v>1489418960</v>
      </c>
      <c r="G53" s="200">
        <f>F53-D53</f>
        <v>0</v>
      </c>
      <c r="H53" s="596">
        <f>G53/D53*100%</f>
        <v>0</v>
      </c>
      <c r="I53" s="737"/>
    </row>
    <row r="54" spans="1:9">
      <c r="A54" s="77"/>
      <c r="B54" s="1199"/>
      <c r="C54" s="195" t="s">
        <v>38</v>
      </c>
      <c r="D54" s="966">
        <f>'9-1.은학의집(재가복지)'!D54+'9-2은학의집(요양시설)'!D54</f>
        <v>433894500</v>
      </c>
      <c r="E54" s="896">
        <f>'9-1.은학의집(재가복지)'!E54+'9-2은학의집(요양시설)'!E54</f>
        <v>206174013</v>
      </c>
      <c r="F54" s="932">
        <f>'9-1.은학의집(재가복지)'!F54+'9-2은학의집(요양시설)'!F54</f>
        <v>433894500</v>
      </c>
      <c r="G54" s="44">
        <f t="shared" ref="G54:G117" si="13">F54-D54</f>
        <v>0</v>
      </c>
      <c r="H54" s="162">
        <f t="shared" ref="H54:H111" si="14">G54/D54*100%</f>
        <v>0</v>
      </c>
      <c r="I54" s="45"/>
    </row>
    <row r="55" spans="1:9">
      <c r="A55" s="77"/>
      <c r="B55" s="1199"/>
      <c r="C55" s="195" t="s">
        <v>222</v>
      </c>
      <c r="D55" s="966">
        <f>'9-1.은학의집(재가복지)'!D55+'9-2은학의집(요양시설)'!D55</f>
        <v>10000000</v>
      </c>
      <c r="E55" s="896">
        <f>'9-1.은학의집(재가복지)'!E55+'9-2은학의집(요양시설)'!E55</f>
        <v>3296220</v>
      </c>
      <c r="F55" s="932">
        <f>'9-1.은학의집(재가복지)'!F55+'9-2은학의집(요양시설)'!F55</f>
        <v>10000000</v>
      </c>
      <c r="G55" s="44">
        <f t="shared" si="13"/>
        <v>0</v>
      </c>
      <c r="H55" s="162">
        <f t="shared" si="14"/>
        <v>0</v>
      </c>
      <c r="I55" s="45"/>
    </row>
    <row r="56" spans="1:9" ht="19.5" customHeight="1">
      <c r="A56" s="77"/>
      <c r="B56" s="1199"/>
      <c r="C56" s="195" t="s">
        <v>223</v>
      </c>
      <c r="D56" s="966">
        <f>'9-1.은학의집(재가복지)'!D56+'9-2은학의집(요양시설)'!D56</f>
        <v>160276130</v>
      </c>
      <c r="E56" s="896">
        <f>'9-1.은학의집(재가복지)'!E56+'9-2은학의집(요양시설)'!E56</f>
        <v>83955868</v>
      </c>
      <c r="F56" s="932">
        <f>'9-1.은학의집(재가복지)'!F56+'9-2은학의집(요양시설)'!F56</f>
        <v>160276130</v>
      </c>
      <c r="G56" s="44">
        <f t="shared" si="13"/>
        <v>0</v>
      </c>
      <c r="H56" s="162">
        <f t="shared" si="14"/>
        <v>0</v>
      </c>
      <c r="I56" s="45"/>
    </row>
    <row r="57" spans="1:9" ht="15.75" customHeight="1">
      <c r="A57" s="77"/>
      <c r="B57" s="1199"/>
      <c r="C57" s="195" t="s">
        <v>39</v>
      </c>
      <c r="D57" s="966">
        <f>'9-1.은학의집(재가복지)'!D57+'9-2은학의집(요양시설)'!D57</f>
        <v>203900470</v>
      </c>
      <c r="E57" s="896">
        <f>'9-1.은학의집(재가복지)'!E57+'9-2은학의집(요양시설)'!E57</f>
        <v>84266350</v>
      </c>
      <c r="F57" s="897">
        <f>'9-1.은학의집(재가복지)'!F57+'9-2은학의집(요양시설)'!F57</f>
        <v>203900470</v>
      </c>
      <c r="G57" s="44">
        <f t="shared" si="13"/>
        <v>0</v>
      </c>
      <c r="H57" s="162">
        <f t="shared" si="14"/>
        <v>0</v>
      </c>
      <c r="I57" s="45"/>
    </row>
    <row r="58" spans="1:9" ht="15.75" customHeight="1">
      <c r="A58" s="77"/>
      <c r="B58" s="1199"/>
      <c r="C58" s="195" t="s">
        <v>22</v>
      </c>
      <c r="D58" s="897">
        <f>'9-1.은학의집(재가복지)'!D58+'9-2은학의집(요양시설)'!D58</f>
        <v>0</v>
      </c>
      <c r="E58" s="43"/>
      <c r="F58" s="43"/>
      <c r="G58" s="44">
        <f t="shared" si="13"/>
        <v>0</v>
      </c>
      <c r="H58" s="162"/>
      <c r="I58" s="45"/>
    </row>
    <row r="59" spans="1:9" ht="17.25" thickBot="1">
      <c r="A59" s="77"/>
      <c r="B59" s="1235"/>
      <c r="C59" s="731" t="s">
        <v>385</v>
      </c>
      <c r="D59" s="732">
        <f>SUM(D53:D58)</f>
        <v>2297490060</v>
      </c>
      <c r="E59" s="732">
        <f t="shared" ref="E59:F59" si="15">SUM(E53:E58)</f>
        <v>1260210959</v>
      </c>
      <c r="F59" s="732">
        <f t="shared" si="15"/>
        <v>2297490060</v>
      </c>
      <c r="G59" s="713">
        <f t="shared" si="13"/>
        <v>0</v>
      </c>
      <c r="H59" s="733">
        <f t="shared" si="14"/>
        <v>0</v>
      </c>
      <c r="I59" s="49"/>
    </row>
    <row r="60" spans="1:9" ht="16.5" customHeight="1">
      <c r="A60" s="77"/>
      <c r="B60" s="1234" t="s">
        <v>230</v>
      </c>
      <c r="C60" s="194" t="s">
        <v>23</v>
      </c>
      <c r="D60" s="734">
        <f>'9-1.은학의집(재가복지)'!D60+'9-2은학의집(요양시설)'!D60</f>
        <v>9000000</v>
      </c>
      <c r="E60" s="734">
        <f>'9-1.은학의집(재가복지)'!E60+'9-2은학의집(요양시설)'!E60</f>
        <v>1679000</v>
      </c>
      <c r="F60" s="734">
        <f>'9-1.은학의집(재가복지)'!F60+'9-2은학의집(요양시설)'!F60</f>
        <v>9000000</v>
      </c>
      <c r="G60" s="200">
        <f t="shared" si="13"/>
        <v>0</v>
      </c>
      <c r="H60" s="596">
        <f t="shared" si="14"/>
        <v>0</v>
      </c>
      <c r="I60" s="737"/>
    </row>
    <row r="61" spans="1:9" ht="16.5" customHeight="1">
      <c r="A61" s="77"/>
      <c r="B61" s="1199"/>
      <c r="C61" s="285" t="s">
        <v>224</v>
      </c>
      <c r="D61" s="90">
        <f>'9-1.은학의집(재가복지)'!D61+'9-2은학의집(요양시설)'!D61</f>
        <v>6000000</v>
      </c>
      <c r="E61" s="90">
        <f>'9-1.은학의집(재가복지)'!E61+'9-2은학의집(요양시설)'!E61</f>
        <v>4011780</v>
      </c>
      <c r="F61" s="90">
        <f>'9-1.은학의집(재가복지)'!F61+'9-2은학의집(요양시설)'!F61</f>
        <v>6000000</v>
      </c>
      <c r="G61" s="44">
        <f t="shared" si="13"/>
        <v>0</v>
      </c>
      <c r="H61" s="162">
        <f t="shared" si="14"/>
        <v>0</v>
      </c>
      <c r="I61" s="45"/>
    </row>
    <row r="62" spans="1:9">
      <c r="A62" s="77"/>
      <c r="B62" s="1199"/>
      <c r="C62" s="195" t="s">
        <v>24</v>
      </c>
      <c r="D62" s="90">
        <f>'9-1.은학의집(재가복지)'!D62+'9-2은학의집(요양시설)'!D62</f>
        <v>41380000</v>
      </c>
      <c r="E62" s="90">
        <f>'9-1.은학의집(재가복지)'!E62+'9-2은학의집(요양시설)'!E62</f>
        <v>1897000</v>
      </c>
      <c r="F62" s="90">
        <f>'9-1.은학의집(재가복지)'!F62+'9-2은학의집(요양시설)'!F62</f>
        <v>41380000</v>
      </c>
      <c r="G62" s="44">
        <f t="shared" si="13"/>
        <v>0</v>
      </c>
      <c r="H62" s="162">
        <f t="shared" si="14"/>
        <v>0</v>
      </c>
      <c r="I62" s="45"/>
    </row>
    <row r="63" spans="1:9" ht="17.25" thickBot="1">
      <c r="A63" s="77"/>
      <c r="B63" s="1235"/>
      <c r="C63" s="731" t="s">
        <v>386</v>
      </c>
      <c r="D63" s="732">
        <f>SUM(D60:D62)</f>
        <v>56380000</v>
      </c>
      <c r="E63" s="732">
        <f t="shared" ref="E63:F63" si="16">SUM(E60:E62)</f>
        <v>7587780</v>
      </c>
      <c r="F63" s="732">
        <f t="shared" si="16"/>
        <v>56380000</v>
      </c>
      <c r="G63" s="713">
        <f t="shared" si="13"/>
        <v>0</v>
      </c>
      <c r="H63" s="733">
        <f t="shared" si="14"/>
        <v>0</v>
      </c>
      <c r="I63" s="49"/>
    </row>
    <row r="64" spans="1:9">
      <c r="A64" s="77"/>
      <c r="B64" s="1234" t="s">
        <v>231</v>
      </c>
      <c r="C64" s="729" t="s">
        <v>25</v>
      </c>
      <c r="D64" s="200">
        <f>'9-1.은학의집(재가복지)'!D64+'9-2은학의집(요양시설)'!D64</f>
        <v>6600000</v>
      </c>
      <c r="E64" s="200">
        <f>'9-1.은학의집(재가복지)'!E64+'9-2은학의집(요양시설)'!E64</f>
        <v>281700</v>
      </c>
      <c r="F64" s="200">
        <f>'9-1.은학의집(재가복지)'!F64+'9-2은학의집(요양시설)'!F64</f>
        <v>6600000</v>
      </c>
      <c r="G64" s="200">
        <f t="shared" si="13"/>
        <v>0</v>
      </c>
      <c r="H64" s="596">
        <f t="shared" si="14"/>
        <v>0</v>
      </c>
      <c r="I64" s="737"/>
    </row>
    <row r="65" spans="1:9" ht="16.5" customHeight="1">
      <c r="A65" s="77"/>
      <c r="B65" s="1199"/>
      <c r="C65" s="195" t="s">
        <v>40</v>
      </c>
      <c r="D65" s="44">
        <f>'9-1.은학의집(재가복지)'!D65+'9-2은학의집(요양시설)'!D65</f>
        <v>68172000</v>
      </c>
      <c r="E65" s="44">
        <f>'9-1.은학의집(재가복지)'!E65+'9-2은학의집(요양시설)'!E65</f>
        <v>18140775</v>
      </c>
      <c r="F65" s="44">
        <f>'9-1.은학의집(재가복지)'!F65+'9-2은학의집(요양시설)'!F65</f>
        <v>68172000</v>
      </c>
      <c r="G65" s="44">
        <f t="shared" si="13"/>
        <v>0</v>
      </c>
      <c r="H65" s="162">
        <f t="shared" si="14"/>
        <v>0</v>
      </c>
      <c r="I65" s="45"/>
    </row>
    <row r="66" spans="1:9">
      <c r="A66" s="77"/>
      <c r="B66" s="1199"/>
      <c r="C66" s="195" t="s">
        <v>27</v>
      </c>
      <c r="D66" s="44">
        <f>'9-1.은학의집(재가복지)'!D66+'9-2은학의집(요양시설)'!D66</f>
        <v>292230000</v>
      </c>
      <c r="E66" s="44">
        <f>'9-1.은학의집(재가복지)'!E66+'9-2은학의집(요양시설)'!E66</f>
        <v>84925997</v>
      </c>
      <c r="F66" s="44">
        <f>'9-1.은학의집(재가복지)'!F66+'9-2은학의집(요양시설)'!F66</f>
        <v>292230000</v>
      </c>
      <c r="G66" s="44">
        <f t="shared" si="13"/>
        <v>0</v>
      </c>
      <c r="H66" s="162">
        <f t="shared" si="14"/>
        <v>0</v>
      </c>
      <c r="I66" s="45"/>
    </row>
    <row r="67" spans="1:9" ht="18.75" customHeight="1">
      <c r="A67" s="77"/>
      <c r="B67" s="1199"/>
      <c r="C67" s="195" t="s">
        <v>28</v>
      </c>
      <c r="D67" s="44">
        <f>'9-1.은학의집(재가복지)'!D67+'9-2은학의집(요양시설)'!D67</f>
        <v>0</v>
      </c>
      <c r="E67" s="44">
        <f>'9-1.은학의집(재가복지)'!E67+'9-2은학의집(요양시설)'!E67</f>
        <v>0</v>
      </c>
      <c r="F67" s="44">
        <f>'9-1.은학의집(재가복지)'!F67+'9-2은학의집(요양시설)'!F67</f>
        <v>0</v>
      </c>
      <c r="G67" s="44">
        <f t="shared" si="13"/>
        <v>0</v>
      </c>
      <c r="H67" s="162"/>
      <c r="I67" s="45"/>
    </row>
    <row r="68" spans="1:9">
      <c r="A68" s="119"/>
      <c r="B68" s="1199"/>
      <c r="C68" s="195" t="s">
        <v>41</v>
      </c>
      <c r="D68" s="44">
        <f>'9-1.은학의집(재가복지)'!D68+'9-2은학의집(요양시설)'!D68</f>
        <v>49400000</v>
      </c>
      <c r="E68" s="44">
        <f>'9-1.은학의집(재가복지)'!E68+'9-2은학의집(요양시설)'!E68</f>
        <v>7959444</v>
      </c>
      <c r="F68" s="44">
        <f>'9-1.은학의집(재가복지)'!F68+'9-2은학의집(요양시설)'!F68</f>
        <v>49400000</v>
      </c>
      <c r="G68" s="165">
        <f t="shared" si="13"/>
        <v>0</v>
      </c>
      <c r="H68" s="162">
        <f t="shared" si="14"/>
        <v>0</v>
      </c>
      <c r="I68" s="89"/>
    </row>
    <row r="69" spans="1:9">
      <c r="A69" s="119"/>
      <c r="B69" s="1199"/>
      <c r="C69" s="842" t="s">
        <v>227</v>
      </c>
      <c r="D69" s="44">
        <f>'9-1.은학의집(재가복지)'!D69+'9-2은학의집(요양시설)'!D69</f>
        <v>0</v>
      </c>
      <c r="E69" s="44">
        <f>'9-1.은학의집(재가복지)'!E69+'9-2은학의집(요양시설)'!E69</f>
        <v>0</v>
      </c>
      <c r="F69" s="44">
        <f>'9-1.은학의집(재가복지)'!F69+'9-2은학의집(요양시설)'!F69</f>
        <v>0</v>
      </c>
      <c r="G69" s="79">
        <f t="shared" si="13"/>
        <v>0</v>
      </c>
      <c r="H69" s="162"/>
      <c r="I69" s="96"/>
    </row>
    <row r="70" spans="1:9" ht="19.5" customHeight="1">
      <c r="A70" s="119"/>
      <c r="B70" s="1199"/>
      <c r="C70" s="842" t="s">
        <v>42</v>
      </c>
      <c r="D70" s="44">
        <f>'9-1.은학의집(재가복지)'!D70+'9-2은학의집(요양시설)'!D70</f>
        <v>156500000</v>
      </c>
      <c r="E70" s="44">
        <f>'9-1.은학의집(재가복지)'!E70+'9-2은학의집(요양시설)'!E70</f>
        <v>35652060</v>
      </c>
      <c r="F70" s="44">
        <f>'9-1.은학의집(재가복지)'!F70+'9-2은학의집(요양시설)'!F70</f>
        <v>157750000</v>
      </c>
      <c r="G70" s="79">
        <f t="shared" si="13"/>
        <v>1250000</v>
      </c>
      <c r="H70" s="162">
        <f t="shared" si="14"/>
        <v>7.9872204472843447E-3</v>
      </c>
      <c r="I70" s="707" t="s">
        <v>566</v>
      </c>
    </row>
    <row r="71" spans="1:9" ht="17.25" thickBot="1">
      <c r="A71" s="119"/>
      <c r="B71" s="1235"/>
      <c r="C71" s="738" t="s">
        <v>387</v>
      </c>
      <c r="D71" s="774">
        <f>SUM(D64:D70)</f>
        <v>572902000</v>
      </c>
      <c r="E71" s="774">
        <f t="shared" ref="E71:F71" si="17">SUM(E64:E70)</f>
        <v>146959976</v>
      </c>
      <c r="F71" s="774">
        <f t="shared" si="17"/>
        <v>574152000</v>
      </c>
      <c r="G71" s="713">
        <f t="shared" si="13"/>
        <v>1250000</v>
      </c>
      <c r="H71" s="733">
        <f t="shared" si="14"/>
        <v>2.1818740377935494E-3</v>
      </c>
      <c r="I71" s="49"/>
    </row>
    <row r="72" spans="1:9" ht="17.25" thickBot="1">
      <c r="A72" s="171" t="s">
        <v>159</v>
      </c>
      <c r="B72" s="1444" t="s">
        <v>45</v>
      </c>
      <c r="C72" s="1445"/>
      <c r="D72" s="776">
        <f>SUM(D59,D63,D71)</f>
        <v>2926772060</v>
      </c>
      <c r="E72" s="713">
        <f t="shared" ref="E72:F72" si="18">SUM(E59,E63,E71)</f>
        <v>1414758715</v>
      </c>
      <c r="F72" s="776">
        <f t="shared" si="18"/>
        <v>2928022060</v>
      </c>
      <c r="G72" s="713">
        <f t="shared" si="13"/>
        <v>1250000</v>
      </c>
      <c r="H72" s="778">
        <f t="shared" si="14"/>
        <v>4.2709168133851875E-4</v>
      </c>
      <c r="I72" s="49"/>
    </row>
    <row r="73" spans="1:9" ht="17.25" customHeight="1">
      <c r="A73" s="1236" t="s">
        <v>232</v>
      </c>
      <c r="B73" s="1198" t="s">
        <v>233</v>
      </c>
      <c r="C73" s="196" t="s">
        <v>13</v>
      </c>
      <c r="D73" s="759">
        <f>'9-1.은학의집(재가복지)'!D73+'9-2은학의집(요양시설)'!D73</f>
        <v>60000000</v>
      </c>
      <c r="E73" s="759">
        <f>'9-1.은학의집(재가복지)'!E73+'9-2은학의집(요양시설)'!E73</f>
        <v>6493000</v>
      </c>
      <c r="F73" s="759">
        <f>'9-1.은학의집(재가복지)'!F73+'9-2은학의집(요양시설)'!F73</f>
        <v>60000000</v>
      </c>
      <c r="G73" s="777">
        <f t="shared" si="13"/>
        <v>0</v>
      </c>
      <c r="H73" s="162">
        <f t="shared" si="14"/>
        <v>0</v>
      </c>
      <c r="I73" s="45"/>
    </row>
    <row r="74" spans="1:9" ht="17.25" customHeight="1">
      <c r="A74" s="1236"/>
      <c r="B74" s="1198"/>
      <c r="C74" s="659" t="s">
        <v>468</v>
      </c>
      <c r="D74" s="275">
        <f>'9-1.은학의집(재가복지)'!D74+'9-2은학의집(요양시설)'!D74</f>
        <v>50000000</v>
      </c>
      <c r="E74" s="275">
        <f>'9-1.은학의집(재가복지)'!E74+'9-2은학의집(요양시설)'!E74</f>
        <v>2750000</v>
      </c>
      <c r="F74" s="967">
        <f>'9-1.은학의집(재가복지)'!F74+'9-2은학의집(요양시설)'!F74</f>
        <v>50000000</v>
      </c>
      <c r="G74" s="44">
        <f t="shared" si="13"/>
        <v>0</v>
      </c>
      <c r="H74" s="162">
        <f t="shared" si="14"/>
        <v>0</v>
      </c>
      <c r="I74" s="45"/>
    </row>
    <row r="75" spans="1:9" ht="17.25" customHeight="1">
      <c r="A75" s="1237"/>
      <c r="B75" s="1199"/>
      <c r="C75" s="191" t="s">
        <v>43</v>
      </c>
      <c r="D75" s="761">
        <f>'9-1.은학의집(재가복지)'!D75+'9-2은학의집(요양시설)'!D75</f>
        <v>47804000</v>
      </c>
      <c r="E75" s="761">
        <f>'9-1.은학의집(재가복지)'!E75+'9-2은학의집(요양시설)'!E75</f>
        <v>11072500</v>
      </c>
      <c r="F75" s="761">
        <f>'9-1.은학의집(재가복지)'!F75+'9-2은학의집(요양시설)'!F75</f>
        <v>49554000</v>
      </c>
      <c r="G75" s="44">
        <f t="shared" si="13"/>
        <v>1750000</v>
      </c>
      <c r="H75" s="162">
        <f t="shared" si="14"/>
        <v>3.6607815245586144E-2</v>
      </c>
      <c r="I75" s="45"/>
    </row>
    <row r="76" spans="1:9" ht="17.25" thickBot="1">
      <c r="A76" s="1238"/>
      <c r="B76" s="1446" t="s">
        <v>45</v>
      </c>
      <c r="C76" s="1447"/>
      <c r="D76" s="763">
        <f>SUM(D73:D75)</f>
        <v>157804000</v>
      </c>
      <c r="E76" s="763">
        <f t="shared" ref="E76:F76" si="19">SUM(E73:E75)</f>
        <v>20315500</v>
      </c>
      <c r="F76" s="763">
        <f t="shared" si="19"/>
        <v>159554000</v>
      </c>
      <c r="G76" s="713">
        <f t="shared" si="13"/>
        <v>1750000</v>
      </c>
      <c r="H76" s="733">
        <f t="shared" si="14"/>
        <v>1.1089706217839852E-2</v>
      </c>
      <c r="I76" s="49"/>
    </row>
    <row r="77" spans="1:9">
      <c r="A77" s="1213" t="s">
        <v>253</v>
      </c>
      <c r="B77" s="1216" t="s">
        <v>170</v>
      </c>
      <c r="C77" s="779" t="s">
        <v>171</v>
      </c>
      <c r="D77" s="83">
        <f>'9-1.은학의집(재가복지)'!D77+'9-2은학의집(요양시설)'!D77</f>
        <v>194684980</v>
      </c>
      <c r="E77" s="83">
        <f>'9-1.은학의집(재가복지)'!E77+'9-2은학의집(요양시설)'!E77</f>
        <v>98842145</v>
      </c>
      <c r="F77" s="83">
        <f>'9-1.은학의집(재가복지)'!F77+'9-2은학의집(요양시설)'!F77</f>
        <v>194684980</v>
      </c>
      <c r="G77" s="84">
        <f t="shared" si="13"/>
        <v>0</v>
      </c>
      <c r="H77" s="596">
        <f t="shared" si="14"/>
        <v>0</v>
      </c>
      <c r="I77" s="92"/>
    </row>
    <row r="78" spans="1:9">
      <c r="A78" s="1214"/>
      <c r="B78" s="1217"/>
      <c r="C78" s="840" t="s">
        <v>172</v>
      </c>
      <c r="D78" s="287">
        <f>'9-1.은학의집(재가복지)'!D78+'9-2은학의집(요양시설)'!D78</f>
        <v>52600000</v>
      </c>
      <c r="E78" s="287">
        <f>'9-1.은학의집(재가복지)'!E78+'9-2은학의집(요양시설)'!E78</f>
        <v>15293740</v>
      </c>
      <c r="F78" s="287">
        <f>'9-1.은학의집(재가복지)'!F78+'9-2은학의집(요양시설)'!F78</f>
        <v>52600000</v>
      </c>
      <c r="G78" s="79">
        <f t="shared" si="13"/>
        <v>0</v>
      </c>
      <c r="H78" s="162">
        <f t="shared" si="14"/>
        <v>0</v>
      </c>
      <c r="I78" s="306"/>
    </row>
    <row r="79" spans="1:9">
      <c r="A79" s="1214"/>
      <c r="B79" s="1217"/>
      <c r="C79" s="840" t="s">
        <v>237</v>
      </c>
      <c r="D79" s="287"/>
      <c r="E79" s="287"/>
      <c r="F79" s="287"/>
      <c r="G79" s="79">
        <f t="shared" si="13"/>
        <v>0</v>
      </c>
      <c r="H79" s="162"/>
      <c r="I79" s="306"/>
    </row>
    <row r="80" spans="1:9">
      <c r="A80" s="1214"/>
      <c r="B80" s="1217"/>
      <c r="C80" s="296" t="s">
        <v>173</v>
      </c>
      <c r="D80" s="287">
        <f>'9-1.은학의집(재가복지)'!D80+'9-2은학의집(요양시설)'!D80</f>
        <v>20000000</v>
      </c>
      <c r="E80" s="287">
        <f>'9-1.은학의집(재가복지)'!E80+'9-2은학의집(요양시설)'!E80</f>
        <v>2398790</v>
      </c>
      <c r="F80" s="287">
        <f>'9-1.은학의집(재가복지)'!F80+'9-2은학의집(요양시설)'!F80</f>
        <v>20000000</v>
      </c>
      <c r="G80" s="79">
        <f t="shared" si="13"/>
        <v>0</v>
      </c>
      <c r="H80" s="162">
        <f t="shared" si="14"/>
        <v>0</v>
      </c>
      <c r="I80" s="96"/>
    </row>
    <row r="81" spans="1:9">
      <c r="A81" s="1214"/>
      <c r="B81" s="1217"/>
      <c r="C81" s="296" t="s">
        <v>238</v>
      </c>
      <c r="D81" s="287">
        <f>'9-1.은학의집(재가복지)'!D81+'9-2은학의집(요양시설)'!D81</f>
        <v>34305000</v>
      </c>
      <c r="E81" s="287">
        <f>'9-1.은학의집(재가복지)'!E81+'9-2은학의집(요양시설)'!E81</f>
        <v>18063805</v>
      </c>
      <c r="F81" s="287">
        <f>'9-1.은학의집(재가복지)'!F81+'9-2은학의집(요양시설)'!F81</f>
        <v>34305000</v>
      </c>
      <c r="G81" s="79">
        <f t="shared" si="13"/>
        <v>0</v>
      </c>
      <c r="H81" s="162">
        <f t="shared" si="14"/>
        <v>0</v>
      </c>
      <c r="I81" s="96"/>
    </row>
    <row r="82" spans="1:9" ht="17.25" thickBot="1">
      <c r="A82" s="1214"/>
      <c r="B82" s="1218"/>
      <c r="C82" s="780" t="s">
        <v>388</v>
      </c>
      <c r="D82" s="712">
        <f>SUM(D77:D81)</f>
        <v>301589980</v>
      </c>
      <c r="E82" s="712">
        <f t="shared" ref="E82:F82" si="20">SUM(E77:E81)</f>
        <v>134598480</v>
      </c>
      <c r="F82" s="712">
        <f t="shared" si="20"/>
        <v>301589980</v>
      </c>
      <c r="G82" s="712">
        <f t="shared" si="13"/>
        <v>0</v>
      </c>
      <c r="H82" s="733">
        <f t="shared" si="14"/>
        <v>0</v>
      </c>
      <c r="I82" s="94"/>
    </row>
    <row r="83" spans="1:9" ht="13.5" customHeight="1">
      <c r="A83" s="1214"/>
      <c r="B83" s="1220" t="s">
        <v>253</v>
      </c>
      <c r="C83" s="841" t="s">
        <v>206</v>
      </c>
      <c r="D83" s="287"/>
      <c r="E83" s="287"/>
      <c r="F83" s="287"/>
      <c r="G83" s="82">
        <f t="shared" si="13"/>
        <v>0</v>
      </c>
      <c r="H83" s="162"/>
      <c r="I83" s="306"/>
    </row>
    <row r="84" spans="1:9" ht="13.5" customHeight="1">
      <c r="A84" s="1214"/>
      <c r="B84" s="1220"/>
      <c r="C84" s="191" t="s">
        <v>234</v>
      </c>
      <c r="D84" s="52"/>
      <c r="E84" s="52"/>
      <c r="F84" s="52"/>
      <c r="G84" s="79">
        <f t="shared" si="13"/>
        <v>0</v>
      </c>
      <c r="H84" s="162"/>
      <c r="I84" s="96"/>
    </row>
    <row r="85" spans="1:9" ht="13.5" customHeight="1">
      <c r="A85" s="1214"/>
      <c r="B85" s="1220"/>
      <c r="C85" s="191" t="s">
        <v>235</v>
      </c>
      <c r="D85" s="52"/>
      <c r="E85" s="52"/>
      <c r="F85" s="52"/>
      <c r="G85" s="79">
        <f t="shared" si="13"/>
        <v>0</v>
      </c>
      <c r="H85" s="162"/>
      <c r="I85" s="96"/>
    </row>
    <row r="86" spans="1:9" ht="13.5" customHeight="1">
      <c r="A86" s="1214"/>
      <c r="B86" s="1220"/>
      <c r="C86" s="191" t="s">
        <v>180</v>
      </c>
      <c r="D86" s="52"/>
      <c r="E86" s="52"/>
      <c r="F86" s="52"/>
      <c r="G86" s="79">
        <f t="shared" si="13"/>
        <v>0</v>
      </c>
      <c r="H86" s="162"/>
      <c r="I86" s="96"/>
    </row>
    <row r="87" spans="1:9" ht="13.5" customHeight="1">
      <c r="A87" s="1214"/>
      <c r="B87" s="1220"/>
      <c r="C87" s="191" t="s">
        <v>177</v>
      </c>
      <c r="D87" s="52"/>
      <c r="E87" s="52"/>
      <c r="F87" s="52"/>
      <c r="G87" s="79">
        <f t="shared" si="13"/>
        <v>0</v>
      </c>
      <c r="H87" s="162"/>
      <c r="I87" s="96"/>
    </row>
    <row r="88" spans="1:9" ht="13.5" customHeight="1">
      <c r="A88" s="1214"/>
      <c r="B88" s="1220"/>
      <c r="C88" s="191" t="s">
        <v>181</v>
      </c>
      <c r="D88" s="52"/>
      <c r="E88" s="52"/>
      <c r="F88" s="52"/>
      <c r="G88" s="79">
        <f t="shared" si="13"/>
        <v>0</v>
      </c>
      <c r="H88" s="162"/>
      <c r="I88" s="96"/>
    </row>
    <row r="89" spans="1:9" ht="13.5" customHeight="1">
      <c r="A89" s="1214"/>
      <c r="B89" s="1220"/>
      <c r="C89" s="191" t="s">
        <v>178</v>
      </c>
      <c r="D89" s="52"/>
      <c r="E89" s="52"/>
      <c r="F89" s="52"/>
      <c r="G89" s="79">
        <f t="shared" si="13"/>
        <v>0</v>
      </c>
      <c r="H89" s="162"/>
      <c r="I89" s="96"/>
    </row>
    <row r="90" spans="1:9" ht="13.5" customHeight="1">
      <c r="A90" s="1214"/>
      <c r="B90" s="1220"/>
      <c r="C90" s="191" t="s">
        <v>179</v>
      </c>
      <c r="D90" s="52"/>
      <c r="E90" s="52"/>
      <c r="F90" s="52"/>
      <c r="G90" s="79">
        <f t="shared" si="13"/>
        <v>0</v>
      </c>
      <c r="H90" s="162"/>
      <c r="I90" s="96"/>
    </row>
    <row r="91" spans="1:9" ht="13.5" customHeight="1">
      <c r="A91" s="1214"/>
      <c r="B91" s="1220"/>
      <c r="C91" s="191" t="s">
        <v>176</v>
      </c>
      <c r="D91" s="52"/>
      <c r="E91" s="52"/>
      <c r="F91" s="52"/>
      <c r="G91" s="79">
        <f t="shared" si="13"/>
        <v>0</v>
      </c>
      <c r="H91" s="162"/>
      <c r="I91" s="96"/>
    </row>
    <row r="92" spans="1:9" ht="13.5" customHeight="1">
      <c r="A92" s="1214"/>
      <c r="B92" s="1220"/>
      <c r="C92" s="191" t="s">
        <v>175</v>
      </c>
      <c r="D92" s="52"/>
      <c r="E92" s="52"/>
      <c r="F92" s="52"/>
      <c r="G92" s="79">
        <f t="shared" si="13"/>
        <v>0</v>
      </c>
      <c r="H92" s="162"/>
      <c r="I92" s="96"/>
    </row>
    <row r="93" spans="1:9" ht="13.5" customHeight="1">
      <c r="A93" s="1214"/>
      <c r="B93" s="1220"/>
      <c r="C93" s="191" t="s">
        <v>236</v>
      </c>
      <c r="D93" s="52">
        <f>'9-1.은학의집(재가복지)'!D93+'9-2은학의집(요양시설)'!D93</f>
        <v>105640000</v>
      </c>
      <c r="E93" s="52">
        <f>'9-1.은학의집(재가복지)'!E93+'9-2은학의집(요양시설)'!E93</f>
        <v>49402331</v>
      </c>
      <c r="F93" s="52">
        <f>'9-1.은학의집(재가복지)'!F93+'9-2은학의집(요양시설)'!F93</f>
        <v>105640000</v>
      </c>
      <c r="G93" s="79">
        <f t="shared" si="13"/>
        <v>0</v>
      </c>
      <c r="H93" s="162">
        <f t="shared" si="14"/>
        <v>0</v>
      </c>
      <c r="I93" s="96"/>
    </row>
    <row r="94" spans="1:9" ht="13.5" customHeight="1">
      <c r="A94" s="1214"/>
      <c r="B94" s="1220"/>
      <c r="C94" s="191" t="s">
        <v>304</v>
      </c>
      <c r="D94" s="52">
        <f>'9-1.은학의집(재가복지)'!D94+'9-2은학의집(요양시설)'!D94</f>
        <v>4300000</v>
      </c>
      <c r="E94" s="52">
        <f>'9-1.은학의집(재가복지)'!E94+'9-2은학의집(요양시설)'!E94</f>
        <v>184730</v>
      </c>
      <c r="F94" s="52">
        <f>'9-1.은학의집(재가복지)'!F94+'9-2은학의집(요양시설)'!F94</f>
        <v>4300000</v>
      </c>
      <c r="G94" s="79">
        <f t="shared" si="13"/>
        <v>0</v>
      </c>
      <c r="H94" s="162">
        <f t="shared" si="14"/>
        <v>0</v>
      </c>
      <c r="I94" s="96"/>
    </row>
    <row r="95" spans="1:9" ht="13.5" customHeight="1">
      <c r="A95" s="1214"/>
      <c r="B95" s="1220"/>
      <c r="C95" s="191" t="s">
        <v>305</v>
      </c>
      <c r="D95" s="52">
        <f>'9-1.은학의집(재가복지)'!D95+'9-2은학의집(요양시설)'!D95</f>
        <v>25300000</v>
      </c>
      <c r="E95" s="52">
        <f>'9-1.은학의집(재가복지)'!E95+'9-2은학의집(요양시설)'!E95</f>
        <v>0</v>
      </c>
      <c r="F95" s="52">
        <f>'9-1.은학의집(재가복지)'!F95+'9-2은학의집(요양시설)'!F95</f>
        <v>25300000</v>
      </c>
      <c r="G95" s="79">
        <f t="shared" si="13"/>
        <v>0</v>
      </c>
      <c r="H95" s="162">
        <f t="shared" si="14"/>
        <v>0</v>
      </c>
      <c r="I95" s="96"/>
    </row>
    <row r="96" spans="1:9" ht="13.5" customHeight="1">
      <c r="A96" s="1214"/>
      <c r="B96" s="1220"/>
      <c r="C96" s="191" t="s">
        <v>306</v>
      </c>
      <c r="D96" s="52">
        <f>'9-1.은학의집(재가복지)'!D96+'9-2은학의집(요양시설)'!D96</f>
        <v>5200000</v>
      </c>
      <c r="E96" s="52">
        <f>'9-1.은학의집(재가복지)'!E96+'9-2은학의집(요양시설)'!E96</f>
        <v>244900</v>
      </c>
      <c r="F96" s="52">
        <f>'9-1.은학의집(재가복지)'!F96+'9-2은학의집(요양시설)'!F96</f>
        <v>5200000</v>
      </c>
      <c r="G96" s="79">
        <f t="shared" si="13"/>
        <v>0</v>
      </c>
      <c r="H96" s="162">
        <f t="shared" si="14"/>
        <v>0</v>
      </c>
      <c r="I96" s="96"/>
    </row>
    <row r="97" spans="1:9" ht="13.5" customHeight="1">
      <c r="A97" s="1214"/>
      <c r="B97" s="1220"/>
      <c r="C97" s="191" t="s">
        <v>307</v>
      </c>
      <c r="D97" s="52">
        <f>'9-1.은학의집(재가복지)'!D97+'9-2은학의집(요양시설)'!D97</f>
        <v>76080000</v>
      </c>
      <c r="E97" s="52">
        <f>'9-1.은학의집(재가복지)'!E97+'9-2은학의집(요양시설)'!E97</f>
        <v>746900</v>
      </c>
      <c r="F97" s="52">
        <f>'9-1.은학의집(재가복지)'!F97+'9-2은학의집(요양시설)'!F97</f>
        <v>76080000</v>
      </c>
      <c r="G97" s="79">
        <f t="shared" si="13"/>
        <v>0</v>
      </c>
      <c r="H97" s="162">
        <f t="shared" si="14"/>
        <v>0</v>
      </c>
      <c r="I97" s="96"/>
    </row>
    <row r="98" spans="1:9" ht="13.5" customHeight="1">
      <c r="A98" s="1214"/>
      <c r="B98" s="1220"/>
      <c r="C98" s="191" t="s">
        <v>308</v>
      </c>
      <c r="D98" s="52">
        <f>'9-1.은학의집(재가복지)'!D98+'9-2은학의집(요양시설)'!D98</f>
        <v>6000000</v>
      </c>
      <c r="E98" s="52">
        <f>'9-1.은학의집(재가복지)'!E98+'9-2은학의집(요양시설)'!E98</f>
        <v>132000</v>
      </c>
      <c r="F98" s="52">
        <f>'9-1.은학의집(재가복지)'!F98+'9-2은학의집(요양시설)'!F98</f>
        <v>6000000</v>
      </c>
      <c r="G98" s="79">
        <f t="shared" si="13"/>
        <v>0</v>
      </c>
      <c r="H98" s="162">
        <f t="shared" si="14"/>
        <v>0</v>
      </c>
      <c r="I98" s="96"/>
    </row>
    <row r="99" spans="1:9" ht="13.5" customHeight="1">
      <c r="A99" s="1214"/>
      <c r="B99" s="1220"/>
      <c r="C99" s="191" t="s">
        <v>309</v>
      </c>
      <c r="D99" s="52">
        <f>'9-1.은학의집(재가복지)'!D99+'9-2은학의집(요양시설)'!D99</f>
        <v>478864000</v>
      </c>
      <c r="E99" s="52">
        <f>'9-1.은학의집(재가복지)'!E99+'9-2은학의집(요양시설)'!E99</f>
        <v>243436475</v>
      </c>
      <c r="F99" s="52">
        <f>'9-1.은학의집(재가복지)'!F99+'9-2은학의집(요양시설)'!F99</f>
        <v>478864000</v>
      </c>
      <c r="G99" s="79">
        <f t="shared" si="13"/>
        <v>0</v>
      </c>
      <c r="H99" s="162">
        <f t="shared" si="14"/>
        <v>0</v>
      </c>
      <c r="I99" s="96"/>
    </row>
    <row r="100" spans="1:9" ht="13.5" customHeight="1">
      <c r="A100" s="1214"/>
      <c r="B100" s="1220"/>
      <c r="C100" s="191" t="s">
        <v>310</v>
      </c>
      <c r="D100" s="52">
        <f>'9-1.은학의집(재가복지)'!D100+'9-2은학의집(요양시설)'!D100</f>
        <v>36300000</v>
      </c>
      <c r="E100" s="52">
        <f>'9-1.은학의집(재가복지)'!E100+'9-2은학의집(요양시설)'!E100</f>
        <v>3152820</v>
      </c>
      <c r="F100" s="52">
        <f>'9-1.은학의집(재가복지)'!F100+'9-2은학의집(요양시설)'!F100</f>
        <v>36300000</v>
      </c>
      <c r="G100" s="79">
        <f t="shared" si="13"/>
        <v>0</v>
      </c>
      <c r="H100" s="162">
        <f t="shared" si="14"/>
        <v>0</v>
      </c>
      <c r="I100" s="96"/>
    </row>
    <row r="101" spans="1:9" ht="13.5" customHeight="1">
      <c r="A101" s="1214"/>
      <c r="B101" s="1220"/>
      <c r="C101" s="191" t="s">
        <v>297</v>
      </c>
      <c r="D101" s="52"/>
      <c r="E101" s="52"/>
      <c r="F101" s="52"/>
      <c r="G101" s="79">
        <f t="shared" si="13"/>
        <v>0</v>
      </c>
      <c r="H101" s="162"/>
      <c r="I101" s="96"/>
    </row>
    <row r="102" spans="1:9" ht="13.5" customHeight="1">
      <c r="A102" s="1214"/>
      <c r="B102" s="1220"/>
      <c r="C102" s="191" t="s">
        <v>298</v>
      </c>
      <c r="D102" s="52"/>
      <c r="E102" s="52"/>
      <c r="F102" s="52"/>
      <c r="G102" s="79">
        <f t="shared" si="13"/>
        <v>0</v>
      </c>
      <c r="H102" s="162"/>
      <c r="I102" s="96"/>
    </row>
    <row r="103" spans="1:9" ht="13.5" customHeight="1">
      <c r="A103" s="1214"/>
      <c r="B103" s="1220"/>
      <c r="C103" s="191" t="s">
        <v>299</v>
      </c>
      <c r="D103" s="52"/>
      <c r="E103" s="52"/>
      <c r="F103" s="52"/>
      <c r="G103" s="79">
        <f t="shared" si="13"/>
        <v>0</v>
      </c>
      <c r="H103" s="162"/>
      <c r="I103" s="96"/>
    </row>
    <row r="104" spans="1:9" ht="13.5" customHeight="1">
      <c r="A104" s="1214"/>
      <c r="B104" s="1220"/>
      <c r="C104" s="191" t="s">
        <v>300</v>
      </c>
      <c r="D104" s="52"/>
      <c r="E104" s="52"/>
      <c r="F104" s="52"/>
      <c r="G104" s="79">
        <f t="shared" si="13"/>
        <v>0</v>
      </c>
      <c r="H104" s="162"/>
      <c r="I104" s="96"/>
    </row>
    <row r="105" spans="1:9" ht="17.25" thickBot="1">
      <c r="A105" s="1214"/>
      <c r="B105" s="1198"/>
      <c r="C105" s="657" t="s">
        <v>389</v>
      </c>
      <c r="D105" s="712">
        <f>SUM(D83:D104)</f>
        <v>737684000</v>
      </c>
      <c r="E105" s="712">
        <f>SUM(E83:E104)</f>
        <v>297300156</v>
      </c>
      <c r="F105" s="712">
        <f>SUM(F83:F104)</f>
        <v>737684000</v>
      </c>
      <c r="G105" s="712">
        <f t="shared" si="13"/>
        <v>0</v>
      </c>
      <c r="H105" s="733">
        <f t="shared" si="14"/>
        <v>0</v>
      </c>
      <c r="I105" s="372"/>
    </row>
    <row r="106" spans="1:9" ht="17.25" thickBot="1">
      <c r="A106" s="1215"/>
      <c r="B106" s="1293" t="s">
        <v>45</v>
      </c>
      <c r="C106" s="1480"/>
      <c r="D106" s="848">
        <f>SUM(D82,D105)</f>
        <v>1039273980</v>
      </c>
      <c r="E106" s="848">
        <f>SUM(E82,E105)</f>
        <v>431898636</v>
      </c>
      <c r="F106" s="848">
        <f>SUM(F82,F105)</f>
        <v>1039273980</v>
      </c>
      <c r="G106" s="713">
        <f t="shared" si="13"/>
        <v>0</v>
      </c>
      <c r="H106" s="733">
        <f t="shared" si="14"/>
        <v>0</v>
      </c>
      <c r="I106" s="767"/>
    </row>
    <row r="107" spans="1:9">
      <c r="A107" s="1214" t="s">
        <v>5</v>
      </c>
      <c r="B107" s="465" t="s">
        <v>5</v>
      </c>
      <c r="C107" s="285" t="s">
        <v>9</v>
      </c>
      <c r="D107" s="282">
        <f>'9-1.은학의집(재가복지)'!D107+'9-2은학의집(요양시설)'!D107</f>
        <v>6000000</v>
      </c>
      <c r="E107" s="282">
        <f>'9-1.은학의집(재가복지)'!E107+'9-2은학의집(요양시설)'!E107</f>
        <v>246170</v>
      </c>
      <c r="F107" s="282">
        <f>'9-1.은학의집(재가복지)'!F107+'9-2은학의집(요양시설)'!F107</f>
        <v>6000000</v>
      </c>
      <c r="G107" s="44">
        <f t="shared" si="13"/>
        <v>0</v>
      </c>
      <c r="H107" s="162">
        <f t="shared" si="14"/>
        <v>0</v>
      </c>
      <c r="I107" s="45"/>
    </row>
    <row r="108" spans="1:9" ht="17.25" thickBot="1">
      <c r="A108" s="1215"/>
      <c r="B108" s="1311" t="s">
        <v>45</v>
      </c>
      <c r="C108" s="1312"/>
      <c r="D108" s="763">
        <f>D107</f>
        <v>6000000</v>
      </c>
      <c r="E108" s="763">
        <f t="shared" ref="E108:F108" si="21">E107</f>
        <v>246170</v>
      </c>
      <c r="F108" s="763">
        <f t="shared" si="21"/>
        <v>6000000</v>
      </c>
      <c r="G108" s="713">
        <f t="shared" si="13"/>
        <v>0</v>
      </c>
      <c r="H108" s="771">
        <f t="shared" si="14"/>
        <v>0</v>
      </c>
      <c r="I108" s="50"/>
    </row>
    <row r="109" spans="1:9">
      <c r="A109" s="1196" t="s">
        <v>345</v>
      </c>
      <c r="B109" s="1198" t="s">
        <v>343</v>
      </c>
      <c r="C109" s="196" t="s">
        <v>82</v>
      </c>
      <c r="D109" s="1021">
        <f>'9-1.은학의집(재가복지)'!D109+'9-2은학의집(요양시설)'!D109</f>
        <v>6811695</v>
      </c>
      <c r="E109" s="955">
        <f>'9-1.은학의집(재가복지)'!E109+'9-2은학의집(요양시설)'!E109</f>
        <v>0</v>
      </c>
      <c r="F109" s="277">
        <f>'9-1.은학의집(재가복지)'!F109+'9-2은학의집(요양시설)'!F109</f>
        <v>6869996</v>
      </c>
      <c r="G109" s="44">
        <f t="shared" si="13"/>
        <v>58301</v>
      </c>
      <c r="H109" s="162">
        <f t="shared" si="14"/>
        <v>8.5589563243803485E-3</v>
      </c>
      <c r="I109" s="47"/>
    </row>
    <row r="110" spans="1:9">
      <c r="A110" s="1196"/>
      <c r="B110" s="1199"/>
      <c r="C110" s="191" t="s">
        <v>44</v>
      </c>
      <c r="D110" s="1022">
        <f>'9-1.은학의집(재가복지)'!D110+'9-2은학의집(요양시설)'!D110</f>
        <v>0</v>
      </c>
      <c r="E110" s="79">
        <f>'9-1.은학의집(재가복지)'!E110+'9-2은학의집(요양시설)'!E110</f>
        <v>0</v>
      </c>
      <c r="F110" s="277">
        <f>'9-1.은학의집(재가복지)'!F110+'9-2은학의집(요양시설)'!F110</f>
        <v>0</v>
      </c>
      <c r="G110" s="44">
        <f t="shared" si="13"/>
        <v>0</v>
      </c>
      <c r="H110" s="162"/>
      <c r="I110" s="45"/>
    </row>
    <row r="111" spans="1:9" ht="17.25" thickBot="1">
      <c r="A111" s="1443"/>
      <c r="B111" s="1444" t="s">
        <v>45</v>
      </c>
      <c r="C111" s="1445"/>
      <c r="D111" s="770">
        <f>SUM(D109:D110)</f>
        <v>6811695</v>
      </c>
      <c r="E111" s="770">
        <f t="shared" ref="E111:F111" si="22">SUM(E109:E110)</f>
        <v>0</v>
      </c>
      <c r="F111" s="770">
        <f t="shared" si="22"/>
        <v>6869996</v>
      </c>
      <c r="G111" s="781">
        <f t="shared" si="13"/>
        <v>58301</v>
      </c>
      <c r="H111" s="873">
        <f t="shared" si="14"/>
        <v>8.5589563243803485E-3</v>
      </c>
      <c r="I111" s="50"/>
    </row>
    <row r="112" spans="1:9" ht="19.5" customHeight="1" thickBot="1">
      <c r="A112" s="1227" t="s">
        <v>218</v>
      </c>
      <c r="B112" s="1230" t="s">
        <v>536</v>
      </c>
      <c r="C112" s="194" t="s">
        <v>537</v>
      </c>
      <c r="D112" s="901">
        <f>'9-1.은학의집(재가복지)'!D112+'9-2은학의집(요양시설)'!D112</f>
        <v>24000000</v>
      </c>
      <c r="E112" s="901">
        <f>'9-1.은학의집(재가복지)'!E112+'9-2은학의집(요양시설)'!E112</f>
        <v>16000000</v>
      </c>
      <c r="F112" s="901">
        <f>'9-1.은학의집(재가복지)'!F112+'9-2은학의집(요양시설)'!F112</f>
        <v>24000000</v>
      </c>
      <c r="G112" s="200">
        <f t="shared" si="13"/>
        <v>0</v>
      </c>
      <c r="H112" s="920">
        <f t="shared" ref="H112:H119" si="23">IF(ISERR(G112/D112),0,G112/D112)</f>
        <v>0</v>
      </c>
      <c r="I112" s="913"/>
    </row>
    <row r="113" spans="1:9">
      <c r="A113" s="1228"/>
      <c r="B113" s="1231"/>
      <c r="C113" s="842" t="s">
        <v>538</v>
      </c>
      <c r="D113" s="901">
        <f>'9-1.은학의집(재가복지)'!D113+'9-2은학의집(요양시설)'!D113</f>
        <v>24000000</v>
      </c>
      <c r="E113" s="901">
        <f>'9-1.은학의집(재가복지)'!E113+'9-2은학의집(요양시설)'!E113</f>
        <v>16000000</v>
      </c>
      <c r="F113" s="901">
        <f>'9-1.은학의집(재가복지)'!F113+'9-2은학의집(요양시설)'!F113</f>
        <v>24000000</v>
      </c>
      <c r="G113" s="44">
        <f t="shared" si="13"/>
        <v>0</v>
      </c>
      <c r="H113" s="686">
        <f t="shared" si="23"/>
        <v>0</v>
      </c>
      <c r="I113" s="914"/>
    </row>
    <row r="114" spans="1:9" ht="17.25" thickBot="1">
      <c r="A114" s="1229"/>
      <c r="B114" s="1444" t="s">
        <v>539</v>
      </c>
      <c r="C114" s="1445"/>
      <c r="D114" s="770">
        <f>SUM(D112:D113)</f>
        <v>48000000</v>
      </c>
      <c r="E114" s="770">
        <f t="shared" ref="E114:F114" si="24">SUM(E112:E113)</f>
        <v>32000000</v>
      </c>
      <c r="F114" s="770">
        <f t="shared" si="24"/>
        <v>48000000</v>
      </c>
      <c r="G114" s="713">
        <f t="shared" si="13"/>
        <v>0</v>
      </c>
      <c r="H114" s="936">
        <f t="shared" si="23"/>
        <v>0</v>
      </c>
      <c r="I114" s="50"/>
    </row>
    <row r="115" spans="1:9">
      <c r="A115" s="1228" t="s">
        <v>540</v>
      </c>
      <c r="B115" s="1526" t="s">
        <v>541</v>
      </c>
      <c r="C115" s="841" t="s">
        <v>542</v>
      </c>
      <c r="D115" s="897">
        <f>'9-1.은학의집(재가복지)'!D115+'9-2은학의집(요양시설)'!D115</f>
        <v>233947578</v>
      </c>
      <c r="E115" s="897">
        <f>'9-1.은학의집(재가복지)'!E115+'9-2은학의집(요양시설)'!E115</f>
        <v>0</v>
      </c>
      <c r="F115" s="897">
        <f>'9-1.은학의집(재가복지)'!F115+'9-2은학의집(요양시설)'!F115</f>
        <v>233947578</v>
      </c>
      <c r="G115" s="44">
        <f t="shared" si="13"/>
        <v>0</v>
      </c>
      <c r="H115" s="212">
        <f t="shared" si="23"/>
        <v>0</v>
      </c>
      <c r="I115" s="89"/>
    </row>
    <row r="116" spans="1:9" ht="33">
      <c r="A116" s="1228"/>
      <c r="B116" s="1231"/>
      <c r="C116" s="842" t="s">
        <v>543</v>
      </c>
      <c r="D116" s="897">
        <f>'9-1.은학의집(재가복지)'!D116+'9-2은학의집(요양시설)'!D116</f>
        <v>227558398</v>
      </c>
      <c r="E116" s="897">
        <f>'9-1.은학의집(재가복지)'!E116+'9-2은학의집(요양시설)'!E116</f>
        <v>0</v>
      </c>
      <c r="F116" s="897">
        <f>'9-1.은학의집(재가복지)'!F116+'9-2은학의집(요양시설)'!F116</f>
        <v>227558398</v>
      </c>
      <c r="G116" s="609">
        <f t="shared" si="13"/>
        <v>0</v>
      </c>
      <c r="H116" s="937">
        <f t="shared" si="23"/>
        <v>0</v>
      </c>
      <c r="I116" s="914"/>
    </row>
    <row r="117" spans="1:9" ht="17.25" thickBot="1">
      <c r="A117" s="1229"/>
      <c r="B117" s="1444" t="s">
        <v>544</v>
      </c>
      <c r="C117" s="1445"/>
      <c r="D117" s="770">
        <f>SUM(D115:D116)</f>
        <v>461505976</v>
      </c>
      <c r="E117" s="770">
        <f t="shared" ref="E117:F117" si="25">SUM(E115:E116)</f>
        <v>0</v>
      </c>
      <c r="F117" s="770">
        <f t="shared" si="25"/>
        <v>461505976</v>
      </c>
      <c r="G117" s="713">
        <f t="shared" si="13"/>
        <v>0</v>
      </c>
      <c r="H117" s="771">
        <f t="shared" si="23"/>
        <v>0</v>
      </c>
      <c r="I117" s="50"/>
    </row>
    <row r="118" spans="1:9" ht="17.25" thickBot="1">
      <c r="A118" s="197" t="s">
        <v>545</v>
      </c>
      <c r="B118" s="198" t="s">
        <v>546</v>
      </c>
      <c r="C118" s="286" t="s">
        <v>534</v>
      </c>
      <c r="D118" s="279"/>
      <c r="E118" s="290">
        <f>'9-1.은학의집(재가복지)'!E118+'9-2은학의집(요양시설)'!E118</f>
        <v>1502076479</v>
      </c>
      <c r="F118" s="281"/>
      <c r="G118" s="165">
        <f t="shared" ref="G118:G119" si="26">F118-D118</f>
        <v>0</v>
      </c>
      <c r="H118" s="938">
        <f t="shared" si="23"/>
        <v>0</v>
      </c>
      <c r="I118" s="172"/>
    </row>
    <row r="119" spans="1:9" ht="18" thickBot="1">
      <c r="A119" s="1314" t="s">
        <v>535</v>
      </c>
      <c r="B119" s="1315"/>
      <c r="C119" s="1316"/>
      <c r="D119" s="375">
        <f>SUM(D72,D76,D106,D108,D111,D118,D117,D114)</f>
        <v>4646167711</v>
      </c>
      <c r="E119" s="375">
        <f t="shared" ref="E119:F119" si="27">SUM(E72,E76,E106,E108,E111,E118,E117,E114)</f>
        <v>3401295500</v>
      </c>
      <c r="F119" s="375">
        <f t="shared" si="27"/>
        <v>4649226012</v>
      </c>
      <c r="G119" s="375">
        <f t="shared" si="26"/>
        <v>3058301</v>
      </c>
      <c r="H119" s="939">
        <f t="shared" si="23"/>
        <v>6.5824162841977103E-4</v>
      </c>
      <c r="I119" s="91"/>
    </row>
  </sheetData>
  <mergeCells count="69">
    <mergeCell ref="A115:A117"/>
    <mergeCell ref="B115:B116"/>
    <mergeCell ref="B117:C117"/>
    <mergeCell ref="A119:C119"/>
    <mergeCell ref="B33:C33"/>
    <mergeCell ref="A38:A40"/>
    <mergeCell ref="B38:B39"/>
    <mergeCell ref="B40:C40"/>
    <mergeCell ref="A31:A33"/>
    <mergeCell ref="B31:B32"/>
    <mergeCell ref="B34:B36"/>
    <mergeCell ref="A36:A37"/>
    <mergeCell ref="B37:C37"/>
    <mergeCell ref="A41:A45"/>
    <mergeCell ref="B41:B44"/>
    <mergeCell ref="B45:C45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23:A27"/>
    <mergeCell ref="B23:B26"/>
    <mergeCell ref="B27:C27"/>
    <mergeCell ref="A28:A30"/>
    <mergeCell ref="B28:B29"/>
    <mergeCell ref="B30:C30"/>
    <mergeCell ref="A46:A48"/>
    <mergeCell ref="B46:B47"/>
    <mergeCell ref="B48:C48"/>
    <mergeCell ref="A49:C49"/>
    <mergeCell ref="A50:I50"/>
    <mergeCell ref="H51:H52"/>
    <mergeCell ref="I51:I52"/>
    <mergeCell ref="B53:B59"/>
    <mergeCell ref="B60:B63"/>
    <mergeCell ref="B64:B71"/>
    <mergeCell ref="A51:C51"/>
    <mergeCell ref="D51:D52"/>
    <mergeCell ref="E51:E52"/>
    <mergeCell ref="F51:F52"/>
    <mergeCell ref="G51:G52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</mergeCells>
  <phoneticPr fontId="2" type="noConversion"/>
  <pageMargins left="0.25" right="0.25" top="0.75" bottom="0.75" header="0.3" footer="0.3"/>
  <pageSetup paperSize="9" scale="7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2:I119"/>
  <sheetViews>
    <sheetView topLeftCell="A97" workbookViewId="0">
      <selection activeCell="I43" sqref="I43"/>
    </sheetView>
  </sheetViews>
  <sheetFormatPr defaultRowHeight="16.5"/>
  <cols>
    <col min="1" max="1" width="17" customWidth="1"/>
    <col min="2" max="2" width="15" customWidth="1"/>
    <col min="3" max="3" width="22.125" customWidth="1"/>
    <col min="4" max="4" width="18.25" customWidth="1"/>
    <col min="5" max="5" width="18.5" customWidth="1"/>
    <col min="6" max="6" width="18.125" customWidth="1"/>
    <col min="7" max="7" width="21.375" hidden="1" customWidth="1"/>
    <col min="8" max="8" width="12.25" customWidth="1"/>
    <col min="9" max="9" width="50.5" customWidth="1"/>
  </cols>
  <sheetData>
    <row r="2" spans="1:9" ht="29.45" customHeight="1">
      <c r="A2" s="1452" t="s">
        <v>295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517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294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400</v>
      </c>
      <c r="F6" s="1183" t="s">
        <v>391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17.25" customHeight="1">
      <c r="A8" s="1284" t="s">
        <v>207</v>
      </c>
      <c r="B8" s="1219" t="s">
        <v>208</v>
      </c>
      <c r="C8" s="834" t="s">
        <v>188</v>
      </c>
      <c r="D8" s="900"/>
      <c r="E8" s="900"/>
      <c r="F8" s="900"/>
      <c r="G8" s="901">
        <f>F8-D8</f>
        <v>0</v>
      </c>
      <c r="H8" s="902"/>
      <c r="I8" s="685"/>
    </row>
    <row r="9" spans="1:9" ht="17.25" customHeight="1">
      <c r="A9" s="1285"/>
      <c r="B9" s="1220"/>
      <c r="C9" s="836" t="s">
        <v>191</v>
      </c>
      <c r="D9" s="896">
        <v>202547448</v>
      </c>
      <c r="E9" s="896">
        <f>46224130+54577990</f>
        <v>100802120</v>
      </c>
      <c r="F9" s="896">
        <v>202547448</v>
      </c>
      <c r="G9" s="897">
        <f t="shared" ref="G9:G12" si="0">F9-D9</f>
        <v>0</v>
      </c>
      <c r="H9" s="899">
        <f t="shared" ref="H9:H10" si="1">IF(ISERR(G9/D9*100),0,G9/D9*100)</f>
        <v>0</v>
      </c>
      <c r="I9" s="367"/>
    </row>
    <row r="10" spans="1:9" ht="17.25" customHeight="1">
      <c r="A10" s="1285"/>
      <c r="B10" s="1220"/>
      <c r="C10" s="836" t="s">
        <v>192</v>
      </c>
      <c r="D10" s="896">
        <v>62437500</v>
      </c>
      <c r="E10" s="896">
        <v>34469640</v>
      </c>
      <c r="F10" s="896">
        <v>62437500</v>
      </c>
      <c r="G10" s="897">
        <f t="shared" si="0"/>
        <v>0</v>
      </c>
      <c r="H10" s="899">
        <f t="shared" si="1"/>
        <v>0</v>
      </c>
      <c r="I10" s="367"/>
    </row>
    <row r="11" spans="1:9" ht="17.25" customHeight="1">
      <c r="A11" s="1285"/>
      <c r="B11" s="1220"/>
      <c r="C11" s="836" t="s">
        <v>193</v>
      </c>
      <c r="D11" s="898"/>
      <c r="E11" s="896"/>
      <c r="F11" s="898"/>
      <c r="G11" s="897">
        <f t="shared" si="0"/>
        <v>0</v>
      </c>
      <c r="H11" s="899"/>
      <c r="I11" s="367"/>
    </row>
    <row r="12" spans="1:9" ht="17.25" customHeight="1">
      <c r="A12" s="1285"/>
      <c r="B12" s="1198"/>
      <c r="C12" s="836" t="s">
        <v>194</v>
      </c>
      <c r="D12" s="898"/>
      <c r="E12" s="896"/>
      <c r="F12" s="898"/>
      <c r="G12" s="897">
        <f t="shared" si="0"/>
        <v>0</v>
      </c>
      <c r="H12" s="899"/>
      <c r="I12" s="367"/>
    </row>
    <row r="13" spans="1:9" ht="18" thickBot="1">
      <c r="A13" s="1286"/>
      <c r="B13" s="1293" t="s">
        <v>15</v>
      </c>
      <c r="C13" s="1293"/>
      <c r="D13" s="298">
        <f>SUM(D8:D12)</f>
        <v>264984948</v>
      </c>
      <c r="E13" s="298">
        <f t="shared" ref="E13:F13" si="2">SUM(E8:E12)</f>
        <v>135271760</v>
      </c>
      <c r="F13" s="298">
        <f t="shared" si="2"/>
        <v>264984948</v>
      </c>
      <c r="G13" s="310">
        <f t="shared" ref="G13:G20" si="3">F13-D13</f>
        <v>0</v>
      </c>
      <c r="H13" s="903">
        <f t="shared" ref="H13:H49" si="4">G13/D13*100%</f>
        <v>0</v>
      </c>
      <c r="I13" s="368"/>
    </row>
    <row r="14" spans="1:9" ht="18" customHeight="1">
      <c r="A14" s="1527" t="s">
        <v>3</v>
      </c>
      <c r="B14" s="1219" t="s">
        <v>3</v>
      </c>
      <c r="C14" s="834" t="s">
        <v>183</v>
      </c>
      <c r="D14" s="684"/>
      <c r="E14" s="684"/>
      <c r="F14" s="684"/>
      <c r="G14" s="684">
        <f t="shared" si="3"/>
        <v>0</v>
      </c>
      <c r="H14" s="902"/>
      <c r="I14" s="904"/>
    </row>
    <row r="15" spans="1:9" ht="18" customHeight="1">
      <c r="A15" s="1528"/>
      <c r="B15" s="1220"/>
      <c r="C15" s="836" t="s">
        <v>184</v>
      </c>
      <c r="D15" s="844"/>
      <c r="E15" s="844"/>
      <c r="F15" s="844"/>
      <c r="G15" s="309">
        <f t="shared" si="3"/>
        <v>0</v>
      </c>
      <c r="H15" s="690"/>
      <c r="I15" s="896"/>
    </row>
    <row r="16" spans="1:9" ht="18" customHeight="1">
      <c r="A16" s="1528"/>
      <c r="B16" s="1220"/>
      <c r="C16" s="836" t="s">
        <v>185</v>
      </c>
      <c r="D16" s="844"/>
      <c r="E16" s="844"/>
      <c r="F16" s="844"/>
      <c r="G16" s="309">
        <f t="shared" si="3"/>
        <v>0</v>
      </c>
      <c r="H16" s="690"/>
      <c r="I16" s="905"/>
    </row>
    <row r="17" spans="1:9" ht="18" customHeight="1">
      <c r="A17" s="1528"/>
      <c r="B17" s="1220"/>
      <c r="C17" s="836" t="s">
        <v>186</v>
      </c>
      <c r="D17" s="844"/>
      <c r="E17" s="844"/>
      <c r="F17" s="844"/>
      <c r="G17" s="309">
        <f t="shared" si="3"/>
        <v>0</v>
      </c>
      <c r="H17" s="690"/>
      <c r="I17" s="905"/>
    </row>
    <row r="18" spans="1:9" ht="18" customHeight="1">
      <c r="A18" s="1528"/>
      <c r="B18" s="1220"/>
      <c r="C18" s="835" t="s">
        <v>187</v>
      </c>
      <c r="D18" s="896">
        <v>1000000</v>
      </c>
      <c r="E18" s="896">
        <v>560000</v>
      </c>
      <c r="F18" s="896">
        <v>1000000</v>
      </c>
      <c r="G18" s="309">
        <f t="shared" si="3"/>
        <v>0</v>
      </c>
      <c r="H18" s="690">
        <f t="shared" si="4"/>
        <v>0</v>
      </c>
      <c r="I18" s="906"/>
    </row>
    <row r="19" spans="1:9" ht="18" customHeight="1">
      <c r="A19" s="1528"/>
      <c r="B19" s="1220"/>
      <c r="C19" s="842" t="s">
        <v>189</v>
      </c>
      <c r="D19" s="844"/>
      <c r="E19" s="844"/>
      <c r="F19" s="844"/>
      <c r="G19" s="309">
        <f t="shared" si="3"/>
        <v>0</v>
      </c>
      <c r="H19" s="690"/>
      <c r="I19" s="906"/>
    </row>
    <row r="20" spans="1:9" ht="18" customHeight="1">
      <c r="A20" s="1528"/>
      <c r="B20" s="1220"/>
      <c r="C20" s="842" t="s">
        <v>190</v>
      </c>
      <c r="D20" s="844"/>
      <c r="E20" s="844"/>
      <c r="F20" s="844"/>
      <c r="G20" s="309">
        <f t="shared" si="3"/>
        <v>0</v>
      </c>
      <c r="H20" s="690"/>
      <c r="I20" s="906"/>
    </row>
    <row r="21" spans="1:9" ht="18" customHeight="1">
      <c r="A21" s="1528"/>
      <c r="B21" s="1198"/>
      <c r="C21" s="842" t="s">
        <v>209</v>
      </c>
      <c r="D21" s="78"/>
      <c r="E21" s="78"/>
      <c r="F21" s="43"/>
      <c r="G21" s="44">
        <f>F21-D21</f>
        <v>0</v>
      </c>
      <c r="H21" s="690"/>
      <c r="I21" s="45"/>
    </row>
    <row r="22" spans="1:9" ht="17.25" thickBot="1">
      <c r="A22" s="1529"/>
      <c r="B22" s="1326" t="s">
        <v>15</v>
      </c>
      <c r="C22" s="1327"/>
      <c r="D22" s="713">
        <f>SUM(D14:D21)</f>
        <v>1000000</v>
      </c>
      <c r="E22" s="713">
        <f t="shared" ref="E22:F22" si="5">SUM(E14:E21)</f>
        <v>560000</v>
      </c>
      <c r="F22" s="713">
        <f t="shared" si="5"/>
        <v>1000000</v>
      </c>
      <c r="G22" s="713">
        <f t="shared" ref="G22:G49" si="6">F22-D22</f>
        <v>0</v>
      </c>
      <c r="H22" s="903">
        <f t="shared" si="4"/>
        <v>0</v>
      </c>
      <c r="I22" s="49"/>
    </row>
    <row r="23" spans="1:9" ht="19.5" customHeight="1">
      <c r="A23" s="1288" t="s">
        <v>201</v>
      </c>
      <c r="B23" s="1220" t="s">
        <v>201</v>
      </c>
      <c r="C23" s="835" t="s">
        <v>146</v>
      </c>
      <c r="D23" s="287"/>
      <c r="E23" s="287"/>
      <c r="F23" s="82"/>
      <c r="G23" s="206">
        <f t="shared" si="6"/>
        <v>0</v>
      </c>
      <c r="H23" s="690"/>
      <c r="I23" s="306"/>
    </row>
    <row r="24" spans="1:9" ht="19.5" customHeight="1">
      <c r="A24" s="1288"/>
      <c r="B24" s="1220"/>
      <c r="C24" s="403" t="s">
        <v>78</v>
      </c>
      <c r="D24" s="52"/>
      <c r="E24" s="52"/>
      <c r="F24" s="79"/>
      <c r="G24" s="206">
        <f t="shared" si="6"/>
        <v>0</v>
      </c>
      <c r="H24" s="690"/>
      <c r="I24" s="93"/>
    </row>
    <row r="25" spans="1:9" ht="19.5" customHeight="1">
      <c r="A25" s="1288"/>
      <c r="B25" s="1220"/>
      <c r="C25" s="403" t="s">
        <v>36</v>
      </c>
      <c r="D25" s="52"/>
      <c r="E25" s="52"/>
      <c r="F25" s="79"/>
      <c r="G25" s="206">
        <f t="shared" si="6"/>
        <v>0</v>
      </c>
      <c r="H25" s="690"/>
      <c r="I25" s="93"/>
    </row>
    <row r="26" spans="1:9" ht="19.5" customHeight="1">
      <c r="A26" s="1288"/>
      <c r="B26" s="1198"/>
      <c r="C26" s="403" t="s">
        <v>79</v>
      </c>
      <c r="D26" s="79">
        <v>478864000</v>
      </c>
      <c r="E26" s="52">
        <v>337997904</v>
      </c>
      <c r="F26" s="79">
        <v>478864000</v>
      </c>
      <c r="G26" s="206">
        <f t="shared" si="6"/>
        <v>0</v>
      </c>
      <c r="H26" s="690">
        <f t="shared" si="4"/>
        <v>0</v>
      </c>
      <c r="I26" s="93"/>
    </row>
    <row r="27" spans="1:9" ht="17.25" thickBot="1">
      <c r="A27" s="1289"/>
      <c r="B27" s="1282" t="s">
        <v>15</v>
      </c>
      <c r="C27" s="1318"/>
      <c r="D27" s="712">
        <f>SUM(D23:D26)</f>
        <v>478864000</v>
      </c>
      <c r="E27" s="712">
        <f t="shared" ref="E27:F27" si="7">SUM(E23:E26)</f>
        <v>337997904</v>
      </c>
      <c r="F27" s="712">
        <f t="shared" si="7"/>
        <v>478864000</v>
      </c>
      <c r="G27" s="847">
        <f t="shared" si="6"/>
        <v>0</v>
      </c>
      <c r="H27" s="903">
        <f t="shared" si="4"/>
        <v>0</v>
      </c>
      <c r="I27" s="372"/>
    </row>
    <row r="28" spans="1:9" ht="18" customHeight="1">
      <c r="A28" s="1236" t="s">
        <v>203</v>
      </c>
      <c r="B28" s="1198" t="s">
        <v>203</v>
      </c>
      <c r="C28" s="196" t="s">
        <v>7</v>
      </c>
      <c r="D28" s="82">
        <v>2000000</v>
      </c>
      <c r="E28" s="82">
        <v>2200000</v>
      </c>
      <c r="F28" s="82">
        <v>2000000</v>
      </c>
      <c r="G28" s="44">
        <f t="shared" si="6"/>
        <v>0</v>
      </c>
      <c r="H28" s="690">
        <f t="shared" si="4"/>
        <v>0</v>
      </c>
      <c r="I28" s="95"/>
    </row>
    <row r="29" spans="1:9" ht="18" customHeight="1">
      <c r="A29" s="1237"/>
      <c r="B29" s="1199"/>
      <c r="C29" s="196" t="s">
        <v>8</v>
      </c>
      <c r="D29" s="44">
        <v>73800000</v>
      </c>
      <c r="E29" s="78">
        <f>62256459</f>
        <v>62256459</v>
      </c>
      <c r="F29" s="44">
        <v>73800000</v>
      </c>
      <c r="G29" s="44">
        <f t="shared" si="6"/>
        <v>0</v>
      </c>
      <c r="H29" s="690">
        <f t="shared" si="4"/>
        <v>0</v>
      </c>
      <c r="I29" s="45"/>
    </row>
    <row r="30" spans="1:9" ht="17.25" thickBot="1">
      <c r="A30" s="1238"/>
      <c r="B30" s="1293" t="s">
        <v>15</v>
      </c>
      <c r="C30" s="1293"/>
      <c r="D30" s="732">
        <f>SUM(D28:D29)</f>
        <v>75800000</v>
      </c>
      <c r="E30" s="732">
        <f t="shared" ref="E30:F30" si="8">SUM(E28:E29)</f>
        <v>64456459</v>
      </c>
      <c r="F30" s="807">
        <f t="shared" si="8"/>
        <v>75800000</v>
      </c>
      <c r="G30" s="807">
        <f t="shared" si="6"/>
        <v>0</v>
      </c>
      <c r="H30" s="903">
        <f t="shared" si="4"/>
        <v>0</v>
      </c>
      <c r="I30" s="49"/>
    </row>
    <row r="31" spans="1:9" ht="15.75" customHeight="1">
      <c r="A31" s="1284" t="s">
        <v>205</v>
      </c>
      <c r="B31" s="1220" t="s">
        <v>205</v>
      </c>
      <c r="C31" s="835" t="s">
        <v>196</v>
      </c>
      <c r="D31" s="82">
        <v>1179045320</v>
      </c>
      <c r="E31" s="84">
        <f>323368820+377083130</f>
        <v>700451950</v>
      </c>
      <c r="F31" s="82">
        <v>1179045320</v>
      </c>
      <c r="G31" s="82">
        <f t="shared" si="6"/>
        <v>0</v>
      </c>
      <c r="H31" s="690">
        <f t="shared" si="4"/>
        <v>0</v>
      </c>
      <c r="I31" s="306"/>
    </row>
    <row r="32" spans="1:9" ht="15.75" customHeight="1">
      <c r="A32" s="1285"/>
      <c r="B32" s="1198"/>
      <c r="C32" s="403" t="s">
        <v>197</v>
      </c>
      <c r="D32" s="79">
        <v>144000000</v>
      </c>
      <c r="E32" s="79">
        <f>37846730+64510540</f>
        <v>102357270</v>
      </c>
      <c r="F32" s="79">
        <v>144000000</v>
      </c>
      <c r="G32" s="79">
        <f t="shared" si="6"/>
        <v>0</v>
      </c>
      <c r="H32" s="690">
        <f t="shared" si="4"/>
        <v>0</v>
      </c>
      <c r="I32" s="96"/>
    </row>
    <row r="33" spans="1:9" ht="17.25" thickBot="1">
      <c r="A33" s="1286"/>
      <c r="B33" s="404"/>
      <c r="C33" s="833" t="s">
        <v>15</v>
      </c>
      <c r="D33" s="712">
        <f>SUM(D31:D32)</f>
        <v>1323045320</v>
      </c>
      <c r="E33" s="712">
        <f t="shared" ref="E33:F33" si="9">SUM(E31:E32)</f>
        <v>802809220</v>
      </c>
      <c r="F33" s="712">
        <f t="shared" si="9"/>
        <v>1323045320</v>
      </c>
      <c r="G33" s="825">
        <f t="shared" si="6"/>
        <v>0</v>
      </c>
      <c r="H33" s="724">
        <f t="shared" si="4"/>
        <v>0</v>
      </c>
      <c r="I33" s="94"/>
    </row>
    <row r="34" spans="1:9" ht="21" customHeight="1">
      <c r="A34" s="411"/>
      <c r="B34" s="1220" t="s">
        <v>4</v>
      </c>
      <c r="C34" s="402" t="s">
        <v>225</v>
      </c>
      <c r="D34" s="82"/>
      <c r="E34" s="82"/>
      <c r="F34" s="82"/>
      <c r="G34" s="84">
        <f t="shared" si="6"/>
        <v>0</v>
      </c>
      <c r="H34" s="690"/>
      <c r="I34" s="306"/>
    </row>
    <row r="35" spans="1:9" ht="21" customHeight="1">
      <c r="A35" s="837"/>
      <c r="B35" s="1220"/>
      <c r="C35" s="842" t="s">
        <v>226</v>
      </c>
      <c r="D35" s="82"/>
      <c r="E35" s="82"/>
      <c r="F35" s="82"/>
      <c r="G35" s="82">
        <f t="shared" si="6"/>
        <v>0</v>
      </c>
      <c r="H35" s="690"/>
      <c r="I35" s="306"/>
    </row>
    <row r="36" spans="1:9" ht="21" customHeight="1">
      <c r="A36" s="1214" t="s">
        <v>4</v>
      </c>
      <c r="B36" s="1198"/>
      <c r="C36" s="191" t="s">
        <v>522</v>
      </c>
      <c r="D36" s="79">
        <v>10000000</v>
      </c>
      <c r="E36" s="79"/>
      <c r="F36" s="79">
        <v>10000000</v>
      </c>
      <c r="G36" s="82">
        <f t="shared" si="6"/>
        <v>0</v>
      </c>
      <c r="H36" s="690">
        <f t="shared" si="4"/>
        <v>0</v>
      </c>
      <c r="I36" s="96"/>
    </row>
    <row r="37" spans="1:9" ht="17.25" thickBot="1">
      <c r="A37" s="1215"/>
      <c r="B37" s="1282" t="s">
        <v>15</v>
      </c>
      <c r="C37" s="1283"/>
      <c r="D37" s="712">
        <f>SUM(D34:D36)</f>
        <v>10000000</v>
      </c>
      <c r="E37" s="712">
        <f t="shared" ref="E37:F37" si="10">SUM(E34:E36)</f>
        <v>0</v>
      </c>
      <c r="F37" s="712">
        <f t="shared" si="10"/>
        <v>10000000</v>
      </c>
      <c r="G37" s="825">
        <f t="shared" si="6"/>
        <v>0</v>
      </c>
      <c r="H37" s="909">
        <f t="shared" si="4"/>
        <v>0</v>
      </c>
      <c r="I37" s="50"/>
    </row>
    <row r="38" spans="1:9" ht="16.5" customHeight="1">
      <c r="A38" s="1213" t="s">
        <v>212</v>
      </c>
      <c r="B38" s="1219" t="s">
        <v>212</v>
      </c>
      <c r="C38" s="194" t="s">
        <v>10</v>
      </c>
      <c r="D38" s="51">
        <v>588039190</v>
      </c>
      <c r="E38" s="81">
        <f>168499904+204146683+104191998+111200605</f>
        <v>588039190</v>
      </c>
      <c r="F38" s="51">
        <v>588039190</v>
      </c>
      <c r="G38" s="200">
        <f t="shared" si="6"/>
        <v>0</v>
      </c>
      <c r="H38" s="902">
        <f t="shared" si="4"/>
        <v>0</v>
      </c>
      <c r="I38" s="87"/>
    </row>
    <row r="39" spans="1:9" ht="16.5" customHeight="1">
      <c r="A39" s="1214"/>
      <c r="B39" s="1198"/>
      <c r="C39" s="842" t="s">
        <v>216</v>
      </c>
      <c r="D39" s="165">
        <v>117042554</v>
      </c>
      <c r="E39" s="88">
        <v>117042554</v>
      </c>
      <c r="F39" s="165">
        <v>117042554</v>
      </c>
      <c r="G39" s="44">
        <f t="shared" si="6"/>
        <v>0</v>
      </c>
      <c r="H39" s="690">
        <f t="shared" si="4"/>
        <v>0</v>
      </c>
      <c r="I39" s="305"/>
    </row>
    <row r="40" spans="1:9" ht="17.25" thickBot="1">
      <c r="A40" s="1215"/>
      <c r="B40" s="1311" t="s">
        <v>15</v>
      </c>
      <c r="C40" s="1312"/>
      <c r="D40" s="712">
        <f>SUM(D38:D39)</f>
        <v>705081744</v>
      </c>
      <c r="E40" s="712">
        <f t="shared" ref="E40:F40" si="11">SUM(E38:E39)</f>
        <v>705081744</v>
      </c>
      <c r="F40" s="712">
        <f t="shared" si="11"/>
        <v>705081744</v>
      </c>
      <c r="G40" s="713">
        <f t="shared" si="6"/>
        <v>0</v>
      </c>
      <c r="H40" s="903">
        <f t="shared" si="4"/>
        <v>0</v>
      </c>
      <c r="I40" s="94"/>
    </row>
    <row r="41" spans="1:9" ht="20.25" customHeight="1">
      <c r="A41" s="1438" t="s">
        <v>214</v>
      </c>
      <c r="B41" s="1234" t="s">
        <v>214</v>
      </c>
      <c r="C41" s="834" t="s">
        <v>515</v>
      </c>
      <c r="D41" s="84"/>
      <c r="E41" s="84"/>
      <c r="F41" s="83"/>
      <c r="G41" s="200">
        <f t="shared" si="6"/>
        <v>0</v>
      </c>
      <c r="H41" s="902"/>
      <c r="I41" s="92"/>
    </row>
    <row r="42" spans="1:9" ht="20.25" customHeight="1">
      <c r="A42" s="1439"/>
      <c r="B42" s="1199"/>
      <c r="C42" s="836" t="s">
        <v>215</v>
      </c>
      <c r="D42" s="52">
        <v>650000</v>
      </c>
      <c r="E42" s="79">
        <f>86085+232698</f>
        <v>318783</v>
      </c>
      <c r="F42" s="52">
        <v>650000</v>
      </c>
      <c r="G42" s="44"/>
      <c r="H42" s="690">
        <f t="shared" si="4"/>
        <v>0</v>
      </c>
      <c r="I42" s="96"/>
    </row>
    <row r="43" spans="1:9" ht="20.25" customHeight="1">
      <c r="A43" s="1439"/>
      <c r="B43" s="1199"/>
      <c r="C43" s="836" t="s">
        <v>217</v>
      </c>
      <c r="D43" s="52">
        <v>16800000</v>
      </c>
      <c r="E43" s="79">
        <f>7254980</f>
        <v>7254980</v>
      </c>
      <c r="F43" s="52">
        <v>16800000</v>
      </c>
      <c r="G43" s="44">
        <f t="shared" si="6"/>
        <v>0</v>
      </c>
      <c r="H43" s="690">
        <f t="shared" si="4"/>
        <v>0</v>
      </c>
      <c r="I43" s="96"/>
    </row>
    <row r="44" spans="1:9" ht="20.25" customHeight="1">
      <c r="A44" s="1439"/>
      <c r="B44" s="1199"/>
      <c r="C44" s="836" t="s">
        <v>12</v>
      </c>
      <c r="D44" s="52">
        <v>7300000</v>
      </c>
      <c r="E44" s="79">
        <f>9150+11707500</f>
        <v>11716650</v>
      </c>
      <c r="F44" s="52">
        <v>7300000</v>
      </c>
      <c r="G44" s="44">
        <f t="shared" si="6"/>
        <v>0</v>
      </c>
      <c r="H44" s="690">
        <f t="shared" si="4"/>
        <v>0</v>
      </c>
      <c r="I44" s="96"/>
    </row>
    <row r="45" spans="1:9" ht="17.25" thickBot="1">
      <c r="A45" s="1440"/>
      <c r="B45" s="1293" t="s">
        <v>15</v>
      </c>
      <c r="C45" s="1293"/>
      <c r="D45" s="712">
        <f>SUM(D41:D44)</f>
        <v>24750000</v>
      </c>
      <c r="E45" s="712">
        <f t="shared" ref="E45:F45" si="12">SUM(E41:E44)</f>
        <v>19290413</v>
      </c>
      <c r="F45" s="712">
        <f t="shared" si="12"/>
        <v>24750000</v>
      </c>
      <c r="G45" s="713">
        <f t="shared" si="6"/>
        <v>0</v>
      </c>
      <c r="H45" s="903">
        <f t="shared" si="4"/>
        <v>0</v>
      </c>
      <c r="I45" s="94"/>
    </row>
    <row r="46" spans="1:9" ht="27.75" customHeight="1">
      <c r="A46" s="1236" t="s">
        <v>218</v>
      </c>
      <c r="B46" s="1198" t="s">
        <v>219</v>
      </c>
      <c r="C46" s="835" t="s">
        <v>220</v>
      </c>
      <c r="D46" s="79">
        <v>12000000</v>
      </c>
      <c r="E46" s="79">
        <v>8000000</v>
      </c>
      <c r="F46" s="79">
        <v>12000000</v>
      </c>
      <c r="G46" s="44">
        <f t="shared" si="6"/>
        <v>0</v>
      </c>
      <c r="H46" s="690">
        <f t="shared" si="4"/>
        <v>0</v>
      </c>
      <c r="I46" s="306"/>
    </row>
    <row r="47" spans="1:9" ht="20.25" customHeight="1">
      <c r="A47" s="1237"/>
      <c r="B47" s="1199"/>
      <c r="C47" s="403" t="s">
        <v>221</v>
      </c>
      <c r="D47" s="79">
        <v>12000000</v>
      </c>
      <c r="E47" s="79">
        <v>8000000</v>
      </c>
      <c r="F47" s="79">
        <v>12000000</v>
      </c>
      <c r="G47" s="44">
        <f t="shared" si="6"/>
        <v>0</v>
      </c>
      <c r="H47" s="690">
        <f t="shared" si="4"/>
        <v>0</v>
      </c>
      <c r="I47" s="96"/>
    </row>
    <row r="48" spans="1:9" ht="17.25" thickBot="1">
      <c r="A48" s="1441"/>
      <c r="B48" s="1293" t="s">
        <v>15</v>
      </c>
      <c r="C48" s="1293"/>
      <c r="D48" s="712">
        <f>SUM(D46:D47)</f>
        <v>24000000</v>
      </c>
      <c r="E48" s="712">
        <f t="shared" ref="E48:F48" si="13">SUM(E46:E47)</f>
        <v>16000000</v>
      </c>
      <c r="F48" s="712">
        <f t="shared" si="13"/>
        <v>24000000</v>
      </c>
      <c r="G48" s="713">
        <f t="shared" si="6"/>
        <v>0</v>
      </c>
      <c r="H48" s="903">
        <f t="shared" si="4"/>
        <v>0</v>
      </c>
      <c r="I48" s="167"/>
    </row>
    <row r="49" spans="1:9" ht="18" thickBot="1">
      <c r="A49" s="1314" t="s">
        <v>50</v>
      </c>
      <c r="B49" s="1315"/>
      <c r="C49" s="1316"/>
      <c r="D49" s="1016">
        <f>SUM(D13,D22,D27,D30,D33,D37,D40,D45,D48)</f>
        <v>2907526012</v>
      </c>
      <c r="E49" s="1016">
        <f t="shared" ref="E49:F49" si="14">SUM(E13,E22,E27,E30,E33,E37,E40,E45,E48)</f>
        <v>2081467500</v>
      </c>
      <c r="F49" s="1016">
        <f t="shared" si="14"/>
        <v>2907526012</v>
      </c>
      <c r="G49" s="375">
        <f t="shared" si="6"/>
        <v>0</v>
      </c>
      <c r="H49" s="911">
        <f t="shared" si="4"/>
        <v>0</v>
      </c>
      <c r="I49" s="91"/>
    </row>
    <row r="50" spans="1:9" ht="17.25" thickBot="1">
      <c r="A50" s="1449" t="s">
        <v>262</v>
      </c>
      <c r="B50" s="1297"/>
      <c r="C50" s="1297"/>
      <c r="D50" s="1297"/>
      <c r="E50" s="1297"/>
      <c r="F50" s="1297"/>
      <c r="G50" s="1297"/>
      <c r="H50" s="1297"/>
      <c r="I50" s="1450"/>
    </row>
    <row r="51" spans="1:9" ht="17.45" customHeight="1">
      <c r="A51" s="1225" t="s">
        <v>35</v>
      </c>
      <c r="B51" s="1226"/>
      <c r="C51" s="1226"/>
      <c r="D51" s="1183" t="s">
        <v>302</v>
      </c>
      <c r="E51" s="1183" t="s">
        <v>400</v>
      </c>
      <c r="F51" s="1183" t="s">
        <v>407</v>
      </c>
      <c r="G51" s="1183" t="s">
        <v>71</v>
      </c>
      <c r="H51" s="1185" t="s">
        <v>59</v>
      </c>
      <c r="I51" s="1187" t="s">
        <v>73</v>
      </c>
    </row>
    <row r="52" spans="1:9" ht="18" customHeight="1" thickBot="1">
      <c r="A52" s="97" t="s">
        <v>0</v>
      </c>
      <c r="B52" s="170" t="s">
        <v>1</v>
      </c>
      <c r="C52" s="170" t="s">
        <v>2</v>
      </c>
      <c r="D52" s="1184"/>
      <c r="E52" s="1184"/>
      <c r="F52" s="1184"/>
      <c r="G52" s="1184"/>
      <c r="H52" s="1186"/>
      <c r="I52" s="1188"/>
    </row>
    <row r="53" spans="1:9" ht="13.5" customHeight="1">
      <c r="A53" s="204" t="s">
        <v>228</v>
      </c>
      <c r="B53" s="1234" t="s">
        <v>229</v>
      </c>
      <c r="C53" s="729" t="s">
        <v>19</v>
      </c>
      <c r="D53" s="51">
        <v>919210040</v>
      </c>
      <c r="E53" s="51">
        <f>205195800+335510922</f>
        <v>540706722</v>
      </c>
      <c r="F53" s="51">
        <v>919210040</v>
      </c>
      <c r="G53" s="200">
        <f>F53-D53</f>
        <v>0</v>
      </c>
      <c r="H53" s="596">
        <f>G53/D53*100%</f>
        <v>0</v>
      </c>
      <c r="I53" s="737"/>
    </row>
    <row r="54" spans="1:9" ht="13.5" customHeight="1">
      <c r="A54" s="77"/>
      <c r="B54" s="1199"/>
      <c r="C54" s="195" t="s">
        <v>38</v>
      </c>
      <c r="D54" s="43">
        <v>268070940</v>
      </c>
      <c r="E54" s="43">
        <f>68762015+46738560</f>
        <v>115500575</v>
      </c>
      <c r="F54" s="43">
        <v>268070940</v>
      </c>
      <c r="G54" s="44">
        <f t="shared" ref="G54:G117" si="15">F54-D54</f>
        <v>0</v>
      </c>
      <c r="H54" s="162">
        <f t="shared" ref="H54:H111" si="16">G54/D54*100%</f>
        <v>0</v>
      </c>
      <c r="I54" s="45"/>
    </row>
    <row r="55" spans="1:9" ht="13.5" customHeight="1">
      <c r="A55" s="77"/>
      <c r="B55" s="1199"/>
      <c r="C55" s="195" t="s">
        <v>222</v>
      </c>
      <c r="D55" s="44">
        <v>5000000</v>
      </c>
      <c r="E55" s="44">
        <v>239160</v>
      </c>
      <c r="F55" s="44">
        <v>5000000</v>
      </c>
      <c r="G55" s="44">
        <f t="shared" si="15"/>
        <v>0</v>
      </c>
      <c r="H55" s="162">
        <f t="shared" si="16"/>
        <v>0</v>
      </c>
      <c r="I55" s="45"/>
    </row>
    <row r="56" spans="1:9" ht="13.5" customHeight="1">
      <c r="A56" s="77"/>
      <c r="B56" s="1199"/>
      <c r="C56" s="195" t="s">
        <v>111</v>
      </c>
      <c r="D56" s="43">
        <v>98940090</v>
      </c>
      <c r="E56" s="43">
        <f>18723142+32712640</f>
        <v>51435782</v>
      </c>
      <c r="F56" s="43">
        <v>98940090</v>
      </c>
      <c r="G56" s="44">
        <f t="shared" si="15"/>
        <v>0</v>
      </c>
      <c r="H56" s="162">
        <f t="shared" si="16"/>
        <v>0</v>
      </c>
      <c r="I56" s="45"/>
    </row>
    <row r="57" spans="1:9" ht="13.5" customHeight="1">
      <c r="A57" s="77"/>
      <c r="B57" s="1199"/>
      <c r="C57" s="195" t="s">
        <v>39</v>
      </c>
      <c r="D57" s="43">
        <v>125733800</v>
      </c>
      <c r="E57" s="43">
        <f>21707440+33923570</f>
        <v>55631010</v>
      </c>
      <c r="F57" s="43">
        <v>125733800</v>
      </c>
      <c r="G57" s="44">
        <f t="shared" si="15"/>
        <v>0</v>
      </c>
      <c r="H57" s="162">
        <f t="shared" si="16"/>
        <v>0</v>
      </c>
      <c r="I57" s="45"/>
    </row>
    <row r="58" spans="1:9" ht="13.5" customHeight="1">
      <c r="A58" s="77"/>
      <c r="B58" s="1199"/>
      <c r="C58" s="195" t="s">
        <v>22</v>
      </c>
      <c r="D58" s="43"/>
      <c r="E58" s="43"/>
      <c r="F58" s="43"/>
      <c r="G58" s="44">
        <f t="shared" si="15"/>
        <v>0</v>
      </c>
      <c r="H58" s="162"/>
      <c r="I58" s="45"/>
    </row>
    <row r="59" spans="1:9" ht="17.25" thickBot="1">
      <c r="A59" s="77"/>
      <c r="B59" s="1235"/>
      <c r="C59" s="731" t="s">
        <v>385</v>
      </c>
      <c r="D59" s="732">
        <f>SUM(D53:D58)</f>
        <v>1416954870</v>
      </c>
      <c r="E59" s="732">
        <f t="shared" ref="E59:F59" si="17">SUM(E53:E58)</f>
        <v>763513249</v>
      </c>
      <c r="F59" s="732">
        <f t="shared" si="17"/>
        <v>1416954870</v>
      </c>
      <c r="G59" s="713">
        <f t="shared" si="15"/>
        <v>0</v>
      </c>
      <c r="H59" s="733">
        <f t="shared" si="16"/>
        <v>0</v>
      </c>
      <c r="I59" s="50"/>
    </row>
    <row r="60" spans="1:9" ht="18.75" customHeight="1">
      <c r="A60" s="77"/>
      <c r="B60" s="1234" t="s">
        <v>117</v>
      </c>
      <c r="C60" s="194" t="s">
        <v>23</v>
      </c>
      <c r="D60" s="51">
        <v>6600000</v>
      </c>
      <c r="E60" s="51">
        <f>50000+1198680</f>
        <v>1248680</v>
      </c>
      <c r="F60" s="51">
        <v>6600000</v>
      </c>
      <c r="G60" s="200">
        <f t="shared" si="15"/>
        <v>0</v>
      </c>
      <c r="H60" s="596">
        <f t="shared" si="16"/>
        <v>0</v>
      </c>
      <c r="I60" s="737"/>
    </row>
    <row r="61" spans="1:9" ht="18.75" customHeight="1">
      <c r="A61" s="77"/>
      <c r="B61" s="1199"/>
      <c r="C61" s="285" t="s">
        <v>224</v>
      </c>
      <c r="D61" s="43">
        <v>3000000</v>
      </c>
      <c r="E61" s="43">
        <v>2011780</v>
      </c>
      <c r="F61" s="43">
        <v>3000000</v>
      </c>
      <c r="G61" s="44">
        <f t="shared" si="15"/>
        <v>0</v>
      </c>
      <c r="H61" s="162">
        <f t="shared" si="16"/>
        <v>0</v>
      </c>
      <c r="I61" s="45"/>
    </row>
    <row r="62" spans="1:9" ht="18.75" customHeight="1">
      <c r="A62" s="77"/>
      <c r="B62" s="1199"/>
      <c r="C62" s="195" t="s">
        <v>24</v>
      </c>
      <c r="D62" s="43">
        <v>28180000</v>
      </c>
      <c r="E62" s="43">
        <f>604900+669300</f>
        <v>1274200</v>
      </c>
      <c r="F62" s="43">
        <v>28180000</v>
      </c>
      <c r="G62" s="44">
        <f t="shared" si="15"/>
        <v>0</v>
      </c>
      <c r="H62" s="162">
        <f t="shared" si="16"/>
        <v>0</v>
      </c>
      <c r="I62" s="45"/>
    </row>
    <row r="63" spans="1:9" ht="17.25" thickBot="1">
      <c r="A63" s="77"/>
      <c r="B63" s="1235"/>
      <c r="C63" s="731" t="s">
        <v>386</v>
      </c>
      <c r="D63" s="732">
        <f>SUM(D60:D62)</f>
        <v>37780000</v>
      </c>
      <c r="E63" s="732">
        <f t="shared" ref="E63:F63" si="18">SUM(E60:E62)</f>
        <v>4534660</v>
      </c>
      <c r="F63" s="732">
        <f t="shared" si="18"/>
        <v>37780000</v>
      </c>
      <c r="G63" s="713">
        <f t="shared" si="15"/>
        <v>0</v>
      </c>
      <c r="H63" s="733">
        <f t="shared" si="16"/>
        <v>0</v>
      </c>
      <c r="I63" s="49"/>
    </row>
    <row r="64" spans="1:9" ht="15.75" customHeight="1">
      <c r="A64" s="77"/>
      <c r="B64" s="1234" t="s">
        <v>170</v>
      </c>
      <c r="C64" s="729" t="s">
        <v>25</v>
      </c>
      <c r="D64" s="51">
        <v>4200000</v>
      </c>
      <c r="E64" s="736">
        <v>250000</v>
      </c>
      <c r="F64" s="51">
        <v>4200000</v>
      </c>
      <c r="G64" s="200">
        <f t="shared" si="15"/>
        <v>0</v>
      </c>
      <c r="H64" s="596">
        <f t="shared" si="16"/>
        <v>0</v>
      </c>
      <c r="I64" s="737"/>
    </row>
    <row r="65" spans="1:9" ht="15.75" customHeight="1">
      <c r="A65" s="77"/>
      <c r="B65" s="1199"/>
      <c r="C65" s="195" t="s">
        <v>40</v>
      </c>
      <c r="D65" s="90">
        <v>45712000</v>
      </c>
      <c r="E65" s="164">
        <f>401850+9517389</f>
        <v>9919239</v>
      </c>
      <c r="F65" s="90">
        <v>45712000</v>
      </c>
      <c r="G65" s="44">
        <f t="shared" si="15"/>
        <v>0</v>
      </c>
      <c r="H65" s="162">
        <f t="shared" si="16"/>
        <v>0</v>
      </c>
      <c r="I65" s="45"/>
    </row>
    <row r="66" spans="1:9" ht="15.75" customHeight="1">
      <c r="A66" s="77"/>
      <c r="B66" s="1199"/>
      <c r="C66" s="195" t="s">
        <v>27</v>
      </c>
      <c r="D66" s="90">
        <v>159940000</v>
      </c>
      <c r="E66" s="52">
        <f>7236340+56865027</f>
        <v>64101367</v>
      </c>
      <c r="F66" s="90">
        <v>159940000</v>
      </c>
      <c r="G66" s="44">
        <f t="shared" si="15"/>
        <v>0</v>
      </c>
      <c r="H66" s="162">
        <f t="shared" si="16"/>
        <v>0</v>
      </c>
      <c r="I66" s="45"/>
    </row>
    <row r="67" spans="1:9" ht="15.75" customHeight="1">
      <c r="A67" s="77"/>
      <c r="B67" s="1199"/>
      <c r="C67" s="195" t="s">
        <v>28</v>
      </c>
      <c r="D67" s="90"/>
      <c r="E67" s="52"/>
      <c r="F67" s="90"/>
      <c r="G67" s="44">
        <f t="shared" si="15"/>
        <v>0</v>
      </c>
      <c r="H67" s="162"/>
      <c r="I67" s="45"/>
    </row>
    <row r="68" spans="1:9" ht="15.75" customHeight="1">
      <c r="A68" s="119"/>
      <c r="B68" s="1199"/>
      <c r="C68" s="195" t="s">
        <v>41</v>
      </c>
      <c r="D68" s="201">
        <v>47200000</v>
      </c>
      <c r="E68" s="164">
        <f>30000+7929444</f>
        <v>7959444</v>
      </c>
      <c r="F68" s="201">
        <v>47200000</v>
      </c>
      <c r="G68" s="165">
        <f t="shared" si="15"/>
        <v>0</v>
      </c>
      <c r="H68" s="162">
        <f t="shared" si="16"/>
        <v>0</v>
      </c>
      <c r="I68" s="89"/>
    </row>
    <row r="69" spans="1:9" ht="15.75" customHeight="1">
      <c r="A69" s="119"/>
      <c r="B69" s="1199"/>
      <c r="C69" s="842" t="s">
        <v>113</v>
      </c>
      <c r="D69" s="52"/>
      <c r="E69" s="52"/>
      <c r="F69" s="52"/>
      <c r="G69" s="79">
        <f t="shared" si="15"/>
        <v>0</v>
      </c>
      <c r="H69" s="162"/>
      <c r="I69" s="96"/>
    </row>
    <row r="70" spans="1:9" ht="15.75" customHeight="1">
      <c r="A70" s="119"/>
      <c r="B70" s="1199"/>
      <c r="C70" s="842" t="s">
        <v>42</v>
      </c>
      <c r="D70" s="52">
        <v>85150000</v>
      </c>
      <c r="E70" s="52">
        <f>5520400+3196750</f>
        <v>8717150</v>
      </c>
      <c r="F70" s="52">
        <v>85150000</v>
      </c>
      <c r="G70" s="79">
        <f t="shared" si="15"/>
        <v>0</v>
      </c>
      <c r="H70" s="162">
        <f t="shared" si="16"/>
        <v>0</v>
      </c>
      <c r="I70" s="96"/>
    </row>
    <row r="71" spans="1:9" ht="17.25" thickBot="1">
      <c r="A71" s="119"/>
      <c r="B71" s="1235"/>
      <c r="C71" s="738" t="s">
        <v>387</v>
      </c>
      <c r="D71" s="774">
        <f>SUM(D64:D70)</f>
        <v>342202000</v>
      </c>
      <c r="E71" s="774">
        <f t="shared" ref="E71:F71" si="19">SUM(E64:E70)</f>
        <v>90947200</v>
      </c>
      <c r="F71" s="774">
        <f t="shared" si="19"/>
        <v>342202000</v>
      </c>
      <c r="G71" s="713">
        <f t="shared" si="15"/>
        <v>0</v>
      </c>
      <c r="H71" s="733">
        <f t="shared" si="16"/>
        <v>0</v>
      </c>
      <c r="I71" s="49"/>
    </row>
    <row r="72" spans="1:9" ht="17.25" thickBot="1">
      <c r="A72" s="171" t="s">
        <v>159</v>
      </c>
      <c r="B72" s="1444" t="s">
        <v>15</v>
      </c>
      <c r="C72" s="1445"/>
      <c r="D72" s="770">
        <f>SUM(D59,D63,D71)</f>
        <v>1796936870</v>
      </c>
      <c r="E72" s="713">
        <f t="shared" ref="E72:F72" si="20">SUM(E59,E63,E71)</f>
        <v>858995109</v>
      </c>
      <c r="F72" s="770">
        <f t="shared" si="20"/>
        <v>1796936870</v>
      </c>
      <c r="G72" s="713">
        <f t="shared" si="15"/>
        <v>0</v>
      </c>
      <c r="H72" s="771">
        <f t="shared" si="16"/>
        <v>0</v>
      </c>
      <c r="I72" s="49"/>
    </row>
    <row r="73" spans="1:9" ht="15.75" customHeight="1">
      <c r="A73" s="1236" t="s">
        <v>232</v>
      </c>
      <c r="B73" s="1198" t="s">
        <v>52</v>
      </c>
      <c r="C73" s="196" t="s">
        <v>13</v>
      </c>
      <c r="D73" s="933">
        <v>30000000</v>
      </c>
      <c r="E73" s="83">
        <v>991000</v>
      </c>
      <c r="F73" s="858">
        <v>30000000</v>
      </c>
      <c r="G73" s="777">
        <f t="shared" si="15"/>
        <v>0</v>
      </c>
      <c r="H73" s="162">
        <f t="shared" si="16"/>
        <v>0</v>
      </c>
      <c r="I73" s="45"/>
    </row>
    <row r="74" spans="1:9" ht="15.75" customHeight="1">
      <c r="A74" s="1236"/>
      <c r="B74" s="1198"/>
      <c r="C74" s="659" t="s">
        <v>480</v>
      </c>
      <c r="D74" s="82">
        <v>20000000</v>
      </c>
      <c r="E74" s="287">
        <v>1750000</v>
      </c>
      <c r="F74" s="82">
        <v>20000000</v>
      </c>
      <c r="G74" s="44">
        <f t="shared" si="15"/>
        <v>0</v>
      </c>
      <c r="H74" s="162">
        <f t="shared" si="16"/>
        <v>0</v>
      </c>
      <c r="I74" s="45"/>
    </row>
    <row r="75" spans="1:9" ht="15.75" customHeight="1">
      <c r="A75" s="1237"/>
      <c r="B75" s="1199"/>
      <c r="C75" s="191" t="s">
        <v>43</v>
      </c>
      <c r="D75" s="90">
        <v>28772000</v>
      </c>
      <c r="E75" s="52">
        <v>7352700</v>
      </c>
      <c r="F75" s="90">
        <v>28772000</v>
      </c>
      <c r="G75" s="44">
        <f t="shared" si="15"/>
        <v>0</v>
      </c>
      <c r="H75" s="162">
        <f t="shared" si="16"/>
        <v>0</v>
      </c>
      <c r="I75" s="45"/>
    </row>
    <row r="76" spans="1:9" ht="17.25" thickBot="1">
      <c r="A76" s="1238"/>
      <c r="B76" s="1446" t="s">
        <v>15</v>
      </c>
      <c r="C76" s="1447"/>
      <c r="D76" s="763">
        <f>SUM(D73:D75)</f>
        <v>78772000</v>
      </c>
      <c r="E76" s="763">
        <f t="shared" ref="E76:F76" si="21">SUM(E73:E75)</f>
        <v>10093700</v>
      </c>
      <c r="F76" s="763">
        <f t="shared" si="21"/>
        <v>78772000</v>
      </c>
      <c r="G76" s="713">
        <f t="shared" si="15"/>
        <v>0</v>
      </c>
      <c r="H76" s="766">
        <f t="shared" si="16"/>
        <v>0</v>
      </c>
      <c r="I76" s="50"/>
    </row>
    <row r="77" spans="1:9">
      <c r="A77" s="1213" t="s">
        <v>346</v>
      </c>
      <c r="B77" s="1216" t="s">
        <v>170</v>
      </c>
      <c r="C77" s="779" t="s">
        <v>171</v>
      </c>
      <c r="D77" s="935">
        <f>48987500+16800000</f>
        <v>65787500</v>
      </c>
      <c r="E77" s="83">
        <f>23422000+7917000</f>
        <v>31339000</v>
      </c>
      <c r="F77" s="935">
        <f>48987500+16800000</f>
        <v>65787500</v>
      </c>
      <c r="G77" s="84">
        <f t="shared" si="15"/>
        <v>0</v>
      </c>
      <c r="H77" s="596">
        <f t="shared" si="16"/>
        <v>0</v>
      </c>
      <c r="I77" s="92"/>
    </row>
    <row r="78" spans="1:9">
      <c r="A78" s="1214"/>
      <c r="B78" s="1217"/>
      <c r="C78" s="840" t="s">
        <v>172</v>
      </c>
      <c r="D78" s="934">
        <v>6600000</v>
      </c>
      <c r="E78" s="287">
        <v>91690</v>
      </c>
      <c r="F78" s="934">
        <v>6600000</v>
      </c>
      <c r="G78" s="79">
        <f t="shared" si="15"/>
        <v>0</v>
      </c>
      <c r="H78" s="162">
        <f t="shared" si="16"/>
        <v>0</v>
      </c>
      <c r="I78" s="306"/>
    </row>
    <row r="79" spans="1:9">
      <c r="A79" s="1214"/>
      <c r="B79" s="1217"/>
      <c r="C79" s="840" t="s">
        <v>237</v>
      </c>
      <c r="D79" s="934"/>
      <c r="E79" s="287"/>
      <c r="F79" s="934"/>
      <c r="G79" s="79">
        <f t="shared" si="15"/>
        <v>0</v>
      </c>
      <c r="H79" s="162"/>
      <c r="I79" s="306"/>
    </row>
    <row r="80" spans="1:9">
      <c r="A80" s="1214"/>
      <c r="B80" s="1217"/>
      <c r="C80" s="296" t="s">
        <v>173</v>
      </c>
      <c r="D80" s="934">
        <v>4000000</v>
      </c>
      <c r="E80" s="52">
        <v>74900</v>
      </c>
      <c r="F80" s="934">
        <v>4000000</v>
      </c>
      <c r="G80" s="79">
        <f t="shared" si="15"/>
        <v>0</v>
      </c>
      <c r="H80" s="162">
        <f t="shared" si="16"/>
        <v>0</v>
      </c>
      <c r="I80" s="96"/>
    </row>
    <row r="81" spans="1:9">
      <c r="A81" s="1214"/>
      <c r="B81" s="1217"/>
      <c r="C81" s="296" t="s">
        <v>238</v>
      </c>
      <c r="D81" s="934">
        <v>13425000</v>
      </c>
      <c r="E81" s="52">
        <v>6692000</v>
      </c>
      <c r="F81" s="934">
        <v>13425000</v>
      </c>
      <c r="G81" s="79">
        <f t="shared" si="15"/>
        <v>0</v>
      </c>
      <c r="H81" s="162">
        <f t="shared" si="16"/>
        <v>0</v>
      </c>
      <c r="I81" s="96"/>
    </row>
    <row r="82" spans="1:9" ht="17.25" thickBot="1">
      <c r="A82" s="1214"/>
      <c r="B82" s="1218"/>
      <c r="C82" s="780" t="s">
        <v>388</v>
      </c>
      <c r="D82" s="712">
        <f>SUM(D77:D81)</f>
        <v>89812500</v>
      </c>
      <c r="E82" s="712">
        <f t="shared" ref="E82:F82" si="22">SUM(E77:E81)</f>
        <v>38197590</v>
      </c>
      <c r="F82" s="712">
        <f t="shared" si="22"/>
        <v>89812500</v>
      </c>
      <c r="G82" s="712">
        <f t="shared" si="15"/>
        <v>0</v>
      </c>
      <c r="H82" s="733">
        <f t="shared" si="16"/>
        <v>0</v>
      </c>
      <c r="I82" s="94"/>
    </row>
    <row r="83" spans="1:9" ht="15" customHeight="1">
      <c r="A83" s="1214"/>
      <c r="B83" s="1220" t="s">
        <v>253</v>
      </c>
      <c r="C83" s="841" t="s">
        <v>206</v>
      </c>
      <c r="D83" s="287"/>
      <c r="E83" s="287"/>
      <c r="F83" s="287"/>
      <c r="G83" s="82">
        <f t="shared" si="15"/>
        <v>0</v>
      </c>
      <c r="H83" s="162"/>
      <c r="I83" s="306"/>
    </row>
    <row r="84" spans="1:9" ht="15" customHeight="1">
      <c r="A84" s="1214"/>
      <c r="B84" s="1220"/>
      <c r="C84" s="191" t="s">
        <v>234</v>
      </c>
      <c r="D84" s="52"/>
      <c r="E84" s="52"/>
      <c r="F84" s="52"/>
      <c r="G84" s="79">
        <f t="shared" si="15"/>
        <v>0</v>
      </c>
      <c r="H84" s="162"/>
      <c r="I84" s="96"/>
    </row>
    <row r="85" spans="1:9" ht="15" customHeight="1">
      <c r="A85" s="1214"/>
      <c r="B85" s="1220"/>
      <c r="C85" s="191" t="s">
        <v>235</v>
      </c>
      <c r="D85" s="52"/>
      <c r="E85" s="52"/>
      <c r="F85" s="52"/>
      <c r="G85" s="79">
        <f t="shared" si="15"/>
        <v>0</v>
      </c>
      <c r="H85" s="162"/>
      <c r="I85" s="96"/>
    </row>
    <row r="86" spans="1:9" ht="15" customHeight="1">
      <c r="A86" s="1214"/>
      <c r="B86" s="1220"/>
      <c r="C86" s="191" t="s">
        <v>180</v>
      </c>
      <c r="D86" s="52"/>
      <c r="E86" s="52"/>
      <c r="F86" s="52"/>
      <c r="G86" s="79">
        <f t="shared" si="15"/>
        <v>0</v>
      </c>
      <c r="H86" s="162"/>
      <c r="I86" s="96"/>
    </row>
    <row r="87" spans="1:9" ht="15" customHeight="1">
      <c r="A87" s="1214"/>
      <c r="B87" s="1220"/>
      <c r="C87" s="191" t="s">
        <v>177</v>
      </c>
      <c r="D87" s="52"/>
      <c r="E87" s="52"/>
      <c r="F87" s="52"/>
      <c r="G87" s="79">
        <f t="shared" si="15"/>
        <v>0</v>
      </c>
      <c r="H87" s="162"/>
      <c r="I87" s="96"/>
    </row>
    <row r="88" spans="1:9" ht="15" customHeight="1">
      <c r="A88" s="1214"/>
      <c r="B88" s="1220"/>
      <c r="C88" s="191" t="s">
        <v>181</v>
      </c>
      <c r="D88" s="52"/>
      <c r="E88" s="52"/>
      <c r="F88" s="52"/>
      <c r="G88" s="79">
        <f t="shared" si="15"/>
        <v>0</v>
      </c>
      <c r="H88" s="162"/>
      <c r="I88" s="96"/>
    </row>
    <row r="89" spans="1:9" ht="15" customHeight="1">
      <c r="A89" s="1214"/>
      <c r="B89" s="1220"/>
      <c r="C89" s="191" t="s">
        <v>178</v>
      </c>
      <c r="D89" s="52"/>
      <c r="E89" s="52"/>
      <c r="F89" s="52"/>
      <c r="G89" s="79">
        <f t="shared" si="15"/>
        <v>0</v>
      </c>
      <c r="H89" s="162"/>
      <c r="I89" s="96"/>
    </row>
    <row r="90" spans="1:9" ht="15" customHeight="1">
      <c r="A90" s="1214"/>
      <c r="B90" s="1220"/>
      <c r="C90" s="191" t="s">
        <v>179</v>
      </c>
      <c r="D90" s="52"/>
      <c r="E90" s="52"/>
      <c r="F90" s="52"/>
      <c r="G90" s="79">
        <f t="shared" si="15"/>
        <v>0</v>
      </c>
      <c r="H90" s="162"/>
      <c r="I90" s="96"/>
    </row>
    <row r="91" spans="1:9" ht="15" customHeight="1">
      <c r="A91" s="1214"/>
      <c r="B91" s="1220"/>
      <c r="C91" s="191" t="s">
        <v>176</v>
      </c>
      <c r="D91" s="52"/>
      <c r="E91" s="52"/>
      <c r="F91" s="52"/>
      <c r="G91" s="79">
        <f t="shared" si="15"/>
        <v>0</v>
      </c>
      <c r="H91" s="162"/>
      <c r="I91" s="96"/>
    </row>
    <row r="92" spans="1:9" ht="15" customHeight="1">
      <c r="A92" s="1214"/>
      <c r="B92" s="1220"/>
      <c r="C92" s="191" t="s">
        <v>175</v>
      </c>
      <c r="D92" s="52"/>
      <c r="E92" s="52"/>
      <c r="F92" s="52"/>
      <c r="G92" s="79">
        <f t="shared" si="15"/>
        <v>0</v>
      </c>
      <c r="H92" s="162"/>
      <c r="I92" s="96"/>
    </row>
    <row r="93" spans="1:9" ht="15" customHeight="1">
      <c r="A93" s="1214"/>
      <c r="B93" s="1220"/>
      <c r="C93" s="191" t="s">
        <v>236</v>
      </c>
      <c r="D93" s="52">
        <v>73320000</v>
      </c>
      <c r="E93" s="52">
        <f>120200+36332971</f>
        <v>36453171</v>
      </c>
      <c r="F93" s="52">
        <v>73320000</v>
      </c>
      <c r="G93" s="79">
        <f t="shared" si="15"/>
        <v>0</v>
      </c>
      <c r="H93" s="162">
        <f t="shared" si="16"/>
        <v>0</v>
      </c>
      <c r="I93" s="96"/>
    </row>
    <row r="94" spans="1:9" ht="15" customHeight="1">
      <c r="A94" s="1214"/>
      <c r="B94" s="1220"/>
      <c r="C94" s="191" t="s">
        <v>304</v>
      </c>
      <c r="D94" s="52">
        <v>3300000</v>
      </c>
      <c r="E94" s="52">
        <v>54000</v>
      </c>
      <c r="F94" s="52">
        <v>3300000</v>
      </c>
      <c r="G94" s="79">
        <f t="shared" si="15"/>
        <v>0</v>
      </c>
      <c r="H94" s="162">
        <f t="shared" si="16"/>
        <v>0</v>
      </c>
      <c r="I94" s="96"/>
    </row>
    <row r="95" spans="1:9" ht="15" customHeight="1">
      <c r="A95" s="1214"/>
      <c r="B95" s="1220"/>
      <c r="C95" s="191" t="s">
        <v>305</v>
      </c>
      <c r="D95" s="52">
        <v>19300000</v>
      </c>
      <c r="E95" s="52"/>
      <c r="F95" s="52">
        <v>19300000</v>
      </c>
      <c r="G95" s="79">
        <f t="shared" si="15"/>
        <v>0</v>
      </c>
      <c r="H95" s="162">
        <f t="shared" si="16"/>
        <v>0</v>
      </c>
      <c r="I95" s="96"/>
    </row>
    <row r="96" spans="1:9" ht="15" customHeight="1">
      <c r="A96" s="1214"/>
      <c r="B96" s="1220"/>
      <c r="C96" s="191" t="s">
        <v>306</v>
      </c>
      <c r="D96" s="52">
        <v>3000000</v>
      </c>
      <c r="E96" s="52">
        <v>136750</v>
      </c>
      <c r="F96" s="52">
        <v>3000000</v>
      </c>
      <c r="G96" s="79">
        <f t="shared" si="15"/>
        <v>0</v>
      </c>
      <c r="H96" s="162">
        <f t="shared" si="16"/>
        <v>0</v>
      </c>
      <c r="I96" s="96"/>
    </row>
    <row r="97" spans="1:9" ht="15" customHeight="1">
      <c r="A97" s="1214"/>
      <c r="B97" s="1220"/>
      <c r="C97" s="191" t="s">
        <v>307</v>
      </c>
      <c r="D97" s="52">
        <v>57720000</v>
      </c>
      <c r="E97" s="52">
        <f>306900+440000</f>
        <v>746900</v>
      </c>
      <c r="F97" s="52">
        <v>57720000</v>
      </c>
      <c r="G97" s="79">
        <f t="shared" si="15"/>
        <v>0</v>
      </c>
      <c r="H97" s="162">
        <f t="shared" si="16"/>
        <v>0</v>
      </c>
      <c r="I97" s="96"/>
    </row>
    <row r="98" spans="1:9" ht="15" customHeight="1">
      <c r="A98" s="1214"/>
      <c r="B98" s="1220"/>
      <c r="C98" s="191" t="s">
        <v>308</v>
      </c>
      <c r="D98" s="52">
        <v>6000000</v>
      </c>
      <c r="E98" s="52">
        <v>132000</v>
      </c>
      <c r="F98" s="52">
        <v>6000000</v>
      </c>
      <c r="G98" s="79">
        <f t="shared" si="15"/>
        <v>0</v>
      </c>
      <c r="H98" s="162">
        <f t="shared" si="16"/>
        <v>0</v>
      </c>
      <c r="I98" s="96"/>
    </row>
    <row r="99" spans="1:9" ht="15" customHeight="1">
      <c r="A99" s="1214"/>
      <c r="B99" s="1220"/>
      <c r="C99" s="191" t="s">
        <v>309</v>
      </c>
      <c r="D99" s="52">
        <v>478864000</v>
      </c>
      <c r="E99" s="52">
        <v>243436475</v>
      </c>
      <c r="F99" s="52">
        <v>478864000</v>
      </c>
      <c r="G99" s="79">
        <f t="shared" si="15"/>
        <v>0</v>
      </c>
      <c r="H99" s="162">
        <f t="shared" si="16"/>
        <v>0</v>
      </c>
      <c r="I99" s="96"/>
    </row>
    <row r="100" spans="1:9" ht="15" customHeight="1">
      <c r="A100" s="1214"/>
      <c r="B100" s="1220"/>
      <c r="C100" s="191" t="s">
        <v>310</v>
      </c>
      <c r="D100" s="52">
        <v>26500000</v>
      </c>
      <c r="E100" s="52">
        <f>1354300+1328550</f>
        <v>2682850</v>
      </c>
      <c r="F100" s="52">
        <v>26500000</v>
      </c>
      <c r="G100" s="79">
        <f t="shared" si="15"/>
        <v>0</v>
      </c>
      <c r="H100" s="162">
        <f t="shared" si="16"/>
        <v>0</v>
      </c>
      <c r="I100" s="96"/>
    </row>
    <row r="101" spans="1:9" ht="15" customHeight="1">
      <c r="A101" s="1214"/>
      <c r="B101" s="1220"/>
      <c r="C101" s="191" t="s">
        <v>297</v>
      </c>
      <c r="D101" s="52"/>
      <c r="E101" s="52"/>
      <c r="F101" s="52"/>
      <c r="G101" s="79">
        <f t="shared" si="15"/>
        <v>0</v>
      </c>
      <c r="H101" s="162"/>
      <c r="I101" s="96"/>
    </row>
    <row r="102" spans="1:9" ht="15" customHeight="1">
      <c r="A102" s="1214"/>
      <c r="B102" s="1220"/>
      <c r="C102" s="191" t="s">
        <v>298</v>
      </c>
      <c r="D102" s="52"/>
      <c r="E102" s="52"/>
      <c r="F102" s="52"/>
      <c r="G102" s="79">
        <f t="shared" si="15"/>
        <v>0</v>
      </c>
      <c r="H102" s="162"/>
      <c r="I102" s="96"/>
    </row>
    <row r="103" spans="1:9" ht="15" customHeight="1">
      <c r="A103" s="1214"/>
      <c r="B103" s="1220"/>
      <c r="C103" s="191" t="s">
        <v>299</v>
      </c>
      <c r="D103" s="52"/>
      <c r="E103" s="52"/>
      <c r="F103" s="52"/>
      <c r="G103" s="79">
        <f t="shared" si="15"/>
        <v>0</v>
      </c>
      <c r="H103" s="162"/>
      <c r="I103" s="96"/>
    </row>
    <row r="104" spans="1:9" ht="15" customHeight="1">
      <c r="A104" s="1214"/>
      <c r="B104" s="1220"/>
      <c r="C104" s="191" t="s">
        <v>300</v>
      </c>
      <c r="D104" s="52"/>
      <c r="E104" s="52"/>
      <c r="F104" s="52"/>
      <c r="G104" s="79">
        <f t="shared" si="15"/>
        <v>0</v>
      </c>
      <c r="H104" s="162"/>
      <c r="I104" s="96"/>
    </row>
    <row r="105" spans="1:9" ht="17.25" thickBot="1">
      <c r="A105" s="1214"/>
      <c r="B105" s="1198"/>
      <c r="C105" s="657" t="s">
        <v>389</v>
      </c>
      <c r="D105" s="712">
        <f>SUM(D83:D104)</f>
        <v>668004000</v>
      </c>
      <c r="E105" s="712">
        <f>SUM(E83:E104)</f>
        <v>283642146</v>
      </c>
      <c r="F105" s="712">
        <f>SUM(F83:F104)</f>
        <v>668004000</v>
      </c>
      <c r="G105" s="712">
        <f t="shared" si="15"/>
        <v>0</v>
      </c>
      <c r="H105" s="733">
        <f t="shared" si="16"/>
        <v>0</v>
      </c>
      <c r="I105" s="372"/>
    </row>
    <row r="106" spans="1:9" ht="17.25" thickBot="1">
      <c r="A106" s="1215"/>
      <c r="B106" s="1293" t="s">
        <v>15</v>
      </c>
      <c r="C106" s="1480"/>
      <c r="D106" s="848">
        <f>SUM(D82,D105)</f>
        <v>757816500</v>
      </c>
      <c r="E106" s="848">
        <f>SUM(E82,E105)</f>
        <v>321839736</v>
      </c>
      <c r="F106" s="848">
        <f>SUM(F82,F105)</f>
        <v>757816500</v>
      </c>
      <c r="G106" s="713">
        <f t="shared" si="15"/>
        <v>0</v>
      </c>
      <c r="H106" s="733">
        <f t="shared" si="16"/>
        <v>0</v>
      </c>
      <c r="I106" s="767"/>
    </row>
    <row r="107" spans="1:9">
      <c r="A107" s="1214" t="s">
        <v>5</v>
      </c>
      <c r="B107" s="465" t="s">
        <v>348</v>
      </c>
      <c r="C107" s="285" t="s">
        <v>9</v>
      </c>
      <c r="D107" s="90">
        <v>5000000</v>
      </c>
      <c r="E107" s="82">
        <v>46170</v>
      </c>
      <c r="F107" s="90">
        <v>5000000</v>
      </c>
      <c r="G107" s="44">
        <f t="shared" si="15"/>
        <v>0</v>
      </c>
      <c r="H107" s="162">
        <f t="shared" si="16"/>
        <v>0</v>
      </c>
      <c r="I107" s="45"/>
    </row>
    <row r="108" spans="1:9" ht="17.25" thickBot="1">
      <c r="A108" s="1215"/>
      <c r="B108" s="1311" t="s">
        <v>15</v>
      </c>
      <c r="C108" s="1312"/>
      <c r="D108" s="763">
        <f>D107</f>
        <v>5000000</v>
      </c>
      <c r="E108" s="763">
        <f t="shared" ref="E108:F108" si="23">E107</f>
        <v>46170</v>
      </c>
      <c r="F108" s="763">
        <f t="shared" si="23"/>
        <v>5000000</v>
      </c>
      <c r="G108" s="713">
        <f t="shared" si="15"/>
        <v>0</v>
      </c>
      <c r="H108" s="771">
        <f t="shared" si="16"/>
        <v>0</v>
      </c>
      <c r="I108" s="50"/>
    </row>
    <row r="109" spans="1:9">
      <c r="A109" s="1196" t="s">
        <v>376</v>
      </c>
      <c r="B109" s="1198" t="s">
        <v>343</v>
      </c>
      <c r="C109" s="196" t="s">
        <v>82</v>
      </c>
      <c r="D109" s="81">
        <v>5608039</v>
      </c>
      <c r="E109" s="84"/>
      <c r="F109" s="81">
        <v>5608039</v>
      </c>
      <c r="G109" s="44">
        <f t="shared" si="15"/>
        <v>0</v>
      </c>
      <c r="H109" s="162">
        <f t="shared" si="16"/>
        <v>0</v>
      </c>
      <c r="I109" s="47"/>
    </row>
    <row r="110" spans="1:9">
      <c r="A110" s="1196"/>
      <c r="B110" s="1199"/>
      <c r="C110" s="191" t="s">
        <v>44</v>
      </c>
      <c r="D110" s="278"/>
      <c r="E110" s="52"/>
      <c r="F110" s="90"/>
      <c r="G110" s="44">
        <f t="shared" si="15"/>
        <v>0</v>
      </c>
      <c r="H110" s="162"/>
      <c r="I110" s="45"/>
    </row>
    <row r="111" spans="1:9" ht="17.25" thickBot="1">
      <c r="A111" s="1443"/>
      <c r="B111" s="1444" t="s">
        <v>15</v>
      </c>
      <c r="C111" s="1445"/>
      <c r="D111" s="770">
        <f>SUM(D109:D110)</f>
        <v>5608039</v>
      </c>
      <c r="E111" s="770">
        <f t="shared" ref="E111:F111" si="24">SUM(E109:E110)</f>
        <v>0</v>
      </c>
      <c r="F111" s="770">
        <f t="shared" si="24"/>
        <v>5608039</v>
      </c>
      <c r="G111" s="781">
        <f t="shared" si="15"/>
        <v>0</v>
      </c>
      <c r="H111" s="873">
        <f t="shared" si="16"/>
        <v>0</v>
      </c>
      <c r="I111" s="50"/>
    </row>
    <row r="112" spans="1:9" ht="19.5" customHeight="1">
      <c r="A112" s="1227" t="s">
        <v>218</v>
      </c>
      <c r="B112" s="1230" t="s">
        <v>541</v>
      </c>
      <c r="C112" s="194" t="s">
        <v>220</v>
      </c>
      <c r="D112" s="919">
        <v>12000000</v>
      </c>
      <c r="E112" s="84">
        <v>8000000</v>
      </c>
      <c r="F112" s="919">
        <v>12000000</v>
      </c>
      <c r="G112" s="200">
        <f t="shared" si="15"/>
        <v>0</v>
      </c>
      <c r="H112" s="920">
        <f t="shared" ref="H112:H119" si="25">IF(ISERR(G112/D112),0,G112/D112)</f>
        <v>0</v>
      </c>
      <c r="I112" s="913"/>
    </row>
    <row r="113" spans="1:9">
      <c r="A113" s="1228"/>
      <c r="B113" s="1231"/>
      <c r="C113" s="842" t="s">
        <v>547</v>
      </c>
      <c r="D113" s="278">
        <v>12000000</v>
      </c>
      <c r="E113" s="52">
        <v>8000000</v>
      </c>
      <c r="F113" s="277">
        <v>12000000</v>
      </c>
      <c r="G113" s="44">
        <f t="shared" si="15"/>
        <v>0</v>
      </c>
      <c r="H113" s="686">
        <f t="shared" si="25"/>
        <v>0</v>
      </c>
      <c r="I113" s="914"/>
    </row>
    <row r="114" spans="1:9" ht="17.25" thickBot="1">
      <c r="A114" s="1229"/>
      <c r="B114" s="1444" t="s">
        <v>15</v>
      </c>
      <c r="C114" s="1445"/>
      <c r="D114" s="770">
        <f>SUM(D112:D113)</f>
        <v>24000000</v>
      </c>
      <c r="E114" s="770">
        <f t="shared" ref="E114:F114" si="26">SUM(E112:E113)</f>
        <v>16000000</v>
      </c>
      <c r="F114" s="770">
        <f t="shared" si="26"/>
        <v>24000000</v>
      </c>
      <c r="G114" s="713">
        <f t="shared" si="15"/>
        <v>0</v>
      </c>
      <c r="H114" s="936">
        <f t="shared" si="25"/>
        <v>0</v>
      </c>
      <c r="I114" s="50"/>
    </row>
    <row r="115" spans="1:9">
      <c r="A115" s="1228" t="s">
        <v>548</v>
      </c>
      <c r="B115" s="1526" t="s">
        <v>536</v>
      </c>
      <c r="C115" s="841" t="s">
        <v>528</v>
      </c>
      <c r="D115" s="81">
        <v>116191998</v>
      </c>
      <c r="E115" s="84"/>
      <c r="F115" s="81">
        <v>116191998</v>
      </c>
      <c r="G115" s="44">
        <f t="shared" si="15"/>
        <v>0</v>
      </c>
      <c r="H115" s="212">
        <f t="shared" si="25"/>
        <v>0</v>
      </c>
      <c r="I115" s="89"/>
    </row>
    <row r="116" spans="1:9">
      <c r="A116" s="1228"/>
      <c r="B116" s="1231"/>
      <c r="C116" s="842" t="s">
        <v>549</v>
      </c>
      <c r="D116" s="90">
        <v>123200605</v>
      </c>
      <c r="E116" s="52"/>
      <c r="F116" s="90">
        <v>123200605</v>
      </c>
      <c r="G116" s="609">
        <f t="shared" si="15"/>
        <v>0</v>
      </c>
      <c r="H116" s="937">
        <f t="shared" si="25"/>
        <v>0</v>
      </c>
      <c r="I116" s="914"/>
    </row>
    <row r="117" spans="1:9" ht="17.25" thickBot="1">
      <c r="A117" s="1229"/>
      <c r="B117" s="1444" t="s">
        <v>15</v>
      </c>
      <c r="C117" s="1445"/>
      <c r="D117" s="770">
        <f>SUM(D115:D116)</f>
        <v>239392603</v>
      </c>
      <c r="E117" s="770">
        <f t="shared" ref="E117:F117" si="27">SUM(E115:E116)</f>
        <v>0</v>
      </c>
      <c r="F117" s="770">
        <f t="shared" si="27"/>
        <v>239392603</v>
      </c>
      <c r="G117" s="713">
        <f t="shared" si="15"/>
        <v>0</v>
      </c>
      <c r="H117" s="771">
        <f t="shared" si="25"/>
        <v>0</v>
      </c>
      <c r="I117" s="50"/>
    </row>
    <row r="118" spans="1:9" ht="17.25" thickBot="1">
      <c r="A118" s="197" t="s">
        <v>53</v>
      </c>
      <c r="B118" s="198" t="s">
        <v>53</v>
      </c>
      <c r="C118" s="286" t="s">
        <v>88</v>
      </c>
      <c r="D118" s="279"/>
      <c r="E118" s="287">
        <v>874492785</v>
      </c>
      <c r="F118" s="281"/>
      <c r="G118" s="165">
        <f t="shared" ref="G118:G119" si="28">F118-D118</f>
        <v>0</v>
      </c>
      <c r="H118" s="938">
        <f t="shared" si="25"/>
        <v>0</v>
      </c>
      <c r="I118" s="172"/>
    </row>
    <row r="119" spans="1:9" ht="18" thickBot="1">
      <c r="A119" s="1314" t="s">
        <v>50</v>
      </c>
      <c r="B119" s="1315"/>
      <c r="C119" s="1316"/>
      <c r="D119" s="375">
        <f>SUM(D72,D76,D106,D108,D111,D118,D117,D114)</f>
        <v>2907526012</v>
      </c>
      <c r="E119" s="375">
        <f t="shared" ref="E119:F119" si="29">SUM(E72,E76,E106,E108,E111,E118,E117,E114)</f>
        <v>2081467500</v>
      </c>
      <c r="F119" s="375">
        <f t="shared" si="29"/>
        <v>2907526012</v>
      </c>
      <c r="G119" s="375">
        <f t="shared" si="28"/>
        <v>0</v>
      </c>
      <c r="H119" s="939">
        <f t="shared" si="25"/>
        <v>0</v>
      </c>
      <c r="I119" s="91"/>
    </row>
  </sheetData>
  <mergeCells count="68">
    <mergeCell ref="A115:A117"/>
    <mergeCell ref="B115:B116"/>
    <mergeCell ref="B117:C117"/>
    <mergeCell ref="A119:C119"/>
    <mergeCell ref="A109:A111"/>
    <mergeCell ref="B109:B110"/>
    <mergeCell ref="B111:C111"/>
    <mergeCell ref="A112:A114"/>
    <mergeCell ref="B112:B113"/>
    <mergeCell ref="B114:C114"/>
    <mergeCell ref="A77:A106"/>
    <mergeCell ref="B77:B82"/>
    <mergeCell ref="B83:B105"/>
    <mergeCell ref="B106:C106"/>
    <mergeCell ref="A107:A108"/>
    <mergeCell ref="B108:C108"/>
    <mergeCell ref="B53:B59"/>
    <mergeCell ref="B60:B63"/>
    <mergeCell ref="B64:B71"/>
    <mergeCell ref="B72:C72"/>
    <mergeCell ref="A73:A76"/>
    <mergeCell ref="B73:B75"/>
    <mergeCell ref="B76:C76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A41:A45"/>
    <mergeCell ref="B41:B44"/>
    <mergeCell ref="B45:C45"/>
    <mergeCell ref="A46:A48"/>
    <mergeCell ref="B46:B47"/>
    <mergeCell ref="B48:C48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7"/>
  <sheetViews>
    <sheetView topLeftCell="A40" workbookViewId="0">
      <selection activeCell="I237" sqref="I237"/>
    </sheetView>
  </sheetViews>
  <sheetFormatPr defaultRowHeight="16.5"/>
  <cols>
    <col min="1" max="1" width="4.25" customWidth="1"/>
    <col min="2" max="2" width="14.375" customWidth="1"/>
    <col min="3" max="3" width="13.625" style="5" customWidth="1"/>
    <col min="4" max="4" width="27.875" style="5" customWidth="1"/>
    <col min="5" max="5" width="19.25" customWidth="1"/>
    <col min="6" max="6" width="20.625" customWidth="1"/>
    <col min="7" max="7" width="21.25" customWidth="1"/>
    <col min="8" max="8" width="19.875" customWidth="1"/>
    <col min="9" max="9" width="11.5" customWidth="1"/>
    <col min="10" max="10" width="44.375" customWidth="1"/>
  </cols>
  <sheetData>
    <row r="1" spans="1:10">
      <c r="A1" s="1268"/>
      <c r="B1" s="1268"/>
      <c r="C1" s="1268"/>
      <c r="D1" s="1268"/>
      <c r="E1" s="1268"/>
      <c r="F1" s="1268"/>
      <c r="G1" s="1268"/>
      <c r="H1" s="1268"/>
      <c r="I1" s="1268"/>
      <c r="J1" s="1268"/>
    </row>
    <row r="2" spans="1:10" ht="31.5">
      <c r="A2" s="1269" t="s">
        <v>161</v>
      </c>
      <c r="B2" s="1269"/>
      <c r="C2" s="1269"/>
      <c r="D2" s="1269"/>
      <c r="E2" s="1269"/>
      <c r="F2" s="1269"/>
      <c r="G2" s="1269"/>
      <c r="H2" s="1269"/>
      <c r="I2" s="1269"/>
      <c r="J2" s="1269"/>
    </row>
    <row r="3" spans="1:10" ht="38.25" customHeight="1">
      <c r="A3" s="1270" t="s">
        <v>160</v>
      </c>
      <c r="B3" s="1270"/>
      <c r="C3" s="1270"/>
      <c r="D3" s="1270"/>
      <c r="E3" s="1270"/>
      <c r="F3" s="1270"/>
      <c r="G3" s="1270"/>
      <c r="H3" s="1270"/>
      <c r="I3" s="1270"/>
      <c r="J3" s="1270"/>
    </row>
    <row r="4" spans="1:10" ht="20.25" customHeight="1">
      <c r="A4" s="1271" t="s">
        <v>162</v>
      </c>
      <c r="B4" s="1271"/>
      <c r="C4" s="1271"/>
      <c r="D4" s="1271"/>
      <c r="E4" s="1271"/>
      <c r="F4" s="1271"/>
      <c r="G4" s="1271"/>
      <c r="H4" s="1271"/>
      <c r="I4" s="1271"/>
      <c r="J4" s="1271"/>
    </row>
    <row r="5" spans="1:10" ht="20.25" thickBot="1">
      <c r="B5" s="1294" t="s">
        <v>167</v>
      </c>
      <c r="C5" s="1294"/>
      <c r="D5" s="1294"/>
      <c r="E5" s="1294"/>
      <c r="F5" s="1294"/>
      <c r="G5" s="1294"/>
      <c r="H5" s="1294"/>
      <c r="I5" s="1294"/>
      <c r="J5" s="1294"/>
    </row>
    <row r="6" spans="1:10" ht="17.25">
      <c r="A6" s="1153" t="s">
        <v>163</v>
      </c>
      <c r="B6" s="1295" t="s">
        <v>16</v>
      </c>
      <c r="C6" s="1296"/>
      <c r="D6" s="1296"/>
      <c r="E6" s="1183" t="s">
        <v>302</v>
      </c>
      <c r="F6" s="1183" t="s">
        <v>401</v>
      </c>
      <c r="G6" s="1183" t="s">
        <v>301</v>
      </c>
      <c r="H6" s="1183" t="s">
        <v>71</v>
      </c>
      <c r="I6" s="1239" t="s">
        <v>59</v>
      </c>
      <c r="J6" s="1239" t="s">
        <v>73</v>
      </c>
    </row>
    <row r="7" spans="1:10" ht="18" thickBot="1">
      <c r="A7" s="1154"/>
      <c r="B7" s="264" t="s">
        <v>0</v>
      </c>
      <c r="C7" s="75" t="s">
        <v>1</v>
      </c>
      <c r="D7" s="75" t="s">
        <v>2</v>
      </c>
      <c r="E7" s="1184"/>
      <c r="F7" s="1184"/>
      <c r="G7" s="1184"/>
      <c r="H7" s="1184"/>
      <c r="I7" s="1240"/>
      <c r="J7" s="1240"/>
    </row>
    <row r="8" spans="1:10">
      <c r="A8" s="1254" t="s">
        <v>164</v>
      </c>
      <c r="B8" s="1339" t="s">
        <v>311</v>
      </c>
      <c r="C8" s="381" t="s">
        <v>242</v>
      </c>
      <c r="D8" s="382" t="s">
        <v>6</v>
      </c>
      <c r="E8" s="383">
        <f>'1. 본부사무국'!D8</f>
        <v>38300000</v>
      </c>
      <c r="F8" s="383">
        <f>'1. 본부사무국'!E8</f>
        <v>19571030</v>
      </c>
      <c r="G8" s="383">
        <f>'1. 본부사무국'!F8</f>
        <v>37984430</v>
      </c>
      <c r="H8" s="357">
        <f>G8-E8</f>
        <v>-315570</v>
      </c>
      <c r="I8" s="359">
        <f>H8/E8*100%</f>
        <v>-8.2394255874673628E-3</v>
      </c>
      <c r="J8" s="385"/>
    </row>
    <row r="9" spans="1:10" ht="17.25" thickBot="1">
      <c r="A9" s="1254"/>
      <c r="B9" s="1340"/>
      <c r="C9" s="1341" t="s">
        <v>45</v>
      </c>
      <c r="D9" s="1342"/>
      <c r="E9" s="519">
        <f>E8</f>
        <v>38300000</v>
      </c>
      <c r="F9" s="519">
        <f t="shared" ref="F9:H9" si="0">F8</f>
        <v>19571030</v>
      </c>
      <c r="G9" s="519">
        <f t="shared" si="0"/>
        <v>37984430</v>
      </c>
      <c r="H9" s="519">
        <f t="shared" si="0"/>
        <v>-315570</v>
      </c>
      <c r="I9" s="355">
        <f>H9/E9*100%</f>
        <v>-8.2394255874673628E-3</v>
      </c>
      <c r="J9" s="341"/>
    </row>
    <row r="10" spans="1:10" ht="23.25" customHeight="1">
      <c r="A10" s="1328"/>
      <c r="B10" s="1272" t="s">
        <v>312</v>
      </c>
      <c r="C10" s="384" t="s">
        <v>3</v>
      </c>
      <c r="D10" s="256" t="s">
        <v>390</v>
      </c>
      <c r="E10" s="356">
        <f>'1. 본부사무국'!D10</f>
        <v>20000000</v>
      </c>
      <c r="F10" s="356">
        <f>'1. 본부사무국'!E10</f>
        <v>20000000</v>
      </c>
      <c r="G10" s="356">
        <f>'1. 본부사무국'!F10</f>
        <v>20000000</v>
      </c>
      <c r="H10" s="357">
        <f t="shared" ref="H10:H24" si="1">G10-E10</f>
        <v>0</v>
      </c>
      <c r="I10" s="359">
        <f>H10/E10*100%</f>
        <v>0</v>
      </c>
      <c r="J10" s="386"/>
    </row>
    <row r="11" spans="1:10" ht="17.25" thickBot="1">
      <c r="A11" s="1328"/>
      <c r="B11" s="1273"/>
      <c r="C11" s="1274" t="s">
        <v>45</v>
      </c>
      <c r="D11" s="1274"/>
      <c r="E11" s="553">
        <f>E10</f>
        <v>20000000</v>
      </c>
      <c r="F11" s="553">
        <f t="shared" ref="F11:G11" si="2">F10</f>
        <v>20000000</v>
      </c>
      <c r="G11" s="553">
        <f t="shared" si="2"/>
        <v>20000000</v>
      </c>
      <c r="H11" s="580">
        <f t="shared" si="1"/>
        <v>0</v>
      </c>
      <c r="I11" s="355">
        <f>H11/E11*100%</f>
        <v>0</v>
      </c>
      <c r="J11" s="387"/>
    </row>
    <row r="12" spans="1:10">
      <c r="A12" s="1328"/>
      <c r="B12" s="1272" t="s">
        <v>203</v>
      </c>
      <c r="C12" s="1344" t="s">
        <v>314</v>
      </c>
      <c r="D12" s="256" t="s">
        <v>91</v>
      </c>
      <c r="E12" s="356">
        <f>'1. 본부사무국'!D12+'2.서울지부'!D12+'3.부산지부'!D12</f>
        <v>5000000</v>
      </c>
      <c r="F12" s="356">
        <f>'1. 본부사무국'!E12+'2.서울지부'!E12+'3.부산지부'!E12</f>
        <v>0</v>
      </c>
      <c r="G12" s="356">
        <f>'1. 본부사무국'!F12+'2.서울지부'!F12+'3.부산지부'!F12</f>
        <v>0</v>
      </c>
      <c r="H12" s="357">
        <f t="shared" si="1"/>
        <v>-5000000</v>
      </c>
      <c r="I12" s="359">
        <f>H12/E12*100%</f>
        <v>-1</v>
      </c>
      <c r="J12" s="386"/>
    </row>
    <row r="13" spans="1:10">
      <c r="A13" s="1328"/>
      <c r="B13" s="1343"/>
      <c r="C13" s="1345"/>
      <c r="D13" s="253" t="s">
        <v>92</v>
      </c>
      <c r="E13" s="143">
        <f>'1. 본부사무국'!D13+'2.서울지부'!D13+'3.부산지부'!D13</f>
        <v>41162275</v>
      </c>
      <c r="F13" s="143">
        <f>'1. 본부사무국'!E13+'2.서울지부'!E13+'3.부산지부'!E13</f>
        <v>26032646</v>
      </c>
      <c r="G13" s="143">
        <f>'1. 본부사무국'!F13+'2.서울지부'!F13+'3.부산지부'!F13</f>
        <v>26062470</v>
      </c>
      <c r="H13" s="349">
        <f t="shared" si="1"/>
        <v>-15099805</v>
      </c>
      <c r="I13" s="354">
        <f t="shared" ref="I13:I16" si="3">H13/E13*100%</f>
        <v>-0.36683601671676308</v>
      </c>
      <c r="J13" s="150"/>
    </row>
    <row r="14" spans="1:10" ht="17.25" thickBot="1">
      <c r="A14" s="1328"/>
      <c r="B14" s="1273"/>
      <c r="C14" s="1256" t="s">
        <v>14</v>
      </c>
      <c r="D14" s="1256"/>
      <c r="E14" s="553">
        <f>SUM(E12:E13)</f>
        <v>46162275</v>
      </c>
      <c r="F14" s="553">
        <f t="shared" ref="F14:G14" si="4">SUM(F12:F13)</f>
        <v>26032646</v>
      </c>
      <c r="G14" s="553">
        <f t="shared" si="4"/>
        <v>26062470</v>
      </c>
      <c r="H14" s="581">
        <f t="shared" si="1"/>
        <v>-20099805</v>
      </c>
      <c r="I14" s="673">
        <f t="shared" si="3"/>
        <v>-0.43541625710604603</v>
      </c>
      <c r="J14" s="148"/>
    </row>
    <row r="15" spans="1:10">
      <c r="A15" s="1328"/>
      <c r="B15" s="1352" t="s">
        <v>436</v>
      </c>
      <c r="C15" s="668" t="s">
        <v>4</v>
      </c>
      <c r="D15" s="647" t="s">
        <v>4</v>
      </c>
      <c r="E15" s="356">
        <f>'1. 본부사무국'!D15+'2.서울지부'!D15+'3.부산지부'!D15</f>
        <v>18413400</v>
      </c>
      <c r="F15" s="669">
        <f>'1. 본부사무국'!E15+'2.서울지부'!E15+'3.부산지부'!E15</f>
        <v>0</v>
      </c>
      <c r="G15" s="356">
        <f>'1. 본부사무국'!F15+'2.서울지부'!F15+'3.부산지부'!F15</f>
        <v>18413400</v>
      </c>
      <c r="H15" s="353">
        <f t="shared" si="1"/>
        <v>0</v>
      </c>
      <c r="I15" s="359">
        <f t="shared" si="3"/>
        <v>0</v>
      </c>
      <c r="J15" s="667"/>
    </row>
    <row r="16" spans="1:10" ht="17.25" thickBot="1">
      <c r="A16" s="1328"/>
      <c r="B16" s="1353"/>
      <c r="C16" s="1334" t="s">
        <v>439</v>
      </c>
      <c r="D16" s="1351"/>
      <c r="E16" s="670">
        <f>E15</f>
        <v>18413400</v>
      </c>
      <c r="F16" s="670">
        <f t="shared" ref="F16:G16" si="5">F15</f>
        <v>0</v>
      </c>
      <c r="G16" s="670">
        <f t="shared" si="5"/>
        <v>18413400</v>
      </c>
      <c r="H16" s="671">
        <f t="shared" si="1"/>
        <v>0</v>
      </c>
      <c r="I16" s="665">
        <f t="shared" si="3"/>
        <v>0</v>
      </c>
      <c r="J16" s="666"/>
    </row>
    <row r="17" spans="1:10">
      <c r="A17" s="1328"/>
      <c r="B17" s="1346" t="s">
        <v>212</v>
      </c>
      <c r="C17" s="1349" t="s">
        <v>315</v>
      </c>
      <c r="D17" s="256" t="s">
        <v>10</v>
      </c>
      <c r="E17" s="144">
        <f>'1. 본부사무국'!D17+'2.서울지부'!D17+'3.부산지부'!D17</f>
        <v>5071522</v>
      </c>
      <c r="F17" s="144">
        <f>'1. 본부사무국'!E17+'2.서울지부'!E17+'3.부산지부'!E17</f>
        <v>14440330</v>
      </c>
      <c r="G17" s="144">
        <f>'1. 본부사무국'!F17+'2.서울지부'!F17+'3.부산지부'!F17</f>
        <v>14708169</v>
      </c>
      <c r="H17" s="357">
        <f t="shared" si="1"/>
        <v>9636647</v>
      </c>
      <c r="I17" s="578">
        <f>H17/E17*100%</f>
        <v>1.9001489099327578</v>
      </c>
      <c r="J17" s="350"/>
    </row>
    <row r="18" spans="1:10">
      <c r="A18" s="1328"/>
      <c r="B18" s="1347"/>
      <c r="C18" s="1350"/>
      <c r="D18" s="255" t="s">
        <v>93</v>
      </c>
      <c r="E18" s="145">
        <f>'1. 본부사무국'!D18+'2.서울지부'!D18+'3.부산지부'!D18</f>
        <v>10202107</v>
      </c>
      <c r="F18" s="145">
        <f>'1. 본부사무국'!E18+'2.서울지부'!E18+'3.부산지부'!E18</f>
        <v>10498048</v>
      </c>
      <c r="G18" s="145">
        <f>'1. 본부사무국'!F18+'2.서울지부'!F18+'3.부산지부'!F18</f>
        <v>10202268</v>
      </c>
      <c r="H18" s="349">
        <f t="shared" si="1"/>
        <v>161</v>
      </c>
      <c r="I18" s="579">
        <f>H18/E18*100%</f>
        <v>1.5781053854855668E-5</v>
      </c>
      <c r="J18" s="351"/>
    </row>
    <row r="19" spans="1:10" ht="17.25" thickBot="1">
      <c r="A19" s="1328"/>
      <c r="B19" s="1348"/>
      <c r="C19" s="1334" t="s">
        <v>14</v>
      </c>
      <c r="D19" s="1351"/>
      <c r="E19" s="553">
        <f>SUM(E17:E18)</f>
        <v>15273629</v>
      </c>
      <c r="F19" s="553">
        <f t="shared" ref="F19:G19" si="6">SUM(F17:F18)</f>
        <v>24938378</v>
      </c>
      <c r="G19" s="553">
        <f t="shared" si="6"/>
        <v>24910437</v>
      </c>
      <c r="H19" s="531">
        <f t="shared" si="1"/>
        <v>9636808</v>
      </c>
      <c r="I19" s="582">
        <f>H19/E19*100%</f>
        <v>0.63094422419190621</v>
      </c>
      <c r="J19" s="148"/>
    </row>
    <row r="20" spans="1:10">
      <c r="A20" s="1328"/>
      <c r="B20" s="1330" t="s">
        <v>313</v>
      </c>
      <c r="C20" s="1332" t="s">
        <v>316</v>
      </c>
      <c r="D20" s="583" t="s">
        <v>11</v>
      </c>
      <c r="E20" s="146">
        <f>'1. 본부사무국'!D20+'2.서울지부'!D20+'3.부산지부'!D20</f>
        <v>13861496</v>
      </c>
      <c r="F20" s="146">
        <f>'1. 본부사무국'!E20+'2.서울지부'!E20+'3.부산지부'!E20</f>
        <v>6313306</v>
      </c>
      <c r="G20" s="146">
        <f>'1. 본부사무국'!F20+'2.서울지부'!F20+'3.부산지부'!F20</f>
        <v>13861496</v>
      </c>
      <c r="H20" s="585">
        <f t="shared" si="1"/>
        <v>0</v>
      </c>
      <c r="I20" s="355">
        <f>H20/E20*100%</f>
        <v>0</v>
      </c>
      <c r="J20" s="388"/>
    </row>
    <row r="21" spans="1:10">
      <c r="A21" s="1328"/>
      <c r="B21" s="1331"/>
      <c r="C21" s="1332"/>
      <c r="D21" s="584" t="s">
        <v>51</v>
      </c>
      <c r="E21" s="143">
        <f>'1. 본부사무국'!D21+'2.서울지부'!D21+'3.부산지부'!D21</f>
        <v>0</v>
      </c>
      <c r="F21" s="143">
        <f>'1. 본부사무국'!E21+'2.서울지부'!E21+'3.부산지부'!E21</f>
        <v>3351</v>
      </c>
      <c r="G21" s="146">
        <f>'1. 본부사무국'!F21+'2.서울지부'!F21+'3.부산지부'!F21</f>
        <v>3204</v>
      </c>
      <c r="H21" s="586">
        <f t="shared" si="1"/>
        <v>3204</v>
      </c>
      <c r="I21" s="354" t="e">
        <f t="shared" ref="I21:I23" si="7">H21/E21*100%</f>
        <v>#DIV/0!</v>
      </c>
      <c r="J21" s="389"/>
    </row>
    <row r="22" spans="1:10">
      <c r="A22" s="1328"/>
      <c r="B22" s="1331"/>
      <c r="C22" s="1333"/>
      <c r="D22" s="584" t="s">
        <v>12</v>
      </c>
      <c r="E22" s="143">
        <f>'1. 본부사무국'!D22+'2.서울지부'!D22+'3.부산지부'!D22</f>
        <v>25638600</v>
      </c>
      <c r="F22" s="143">
        <f>'1. 본부사무국'!E22+'2.서울지부'!E22+'3.부산지부'!E22</f>
        <v>8443376</v>
      </c>
      <c r="G22" s="146">
        <f>'1. 본부사무국'!F22+'2.서울지부'!F22+'3.부산지부'!F22</f>
        <v>8587600</v>
      </c>
      <c r="H22" s="586">
        <f t="shared" si="1"/>
        <v>-17051000</v>
      </c>
      <c r="I22" s="354">
        <f t="shared" si="7"/>
        <v>-0.665051913911056</v>
      </c>
      <c r="J22" s="351"/>
    </row>
    <row r="23" spans="1:10" ht="17.25" thickBot="1">
      <c r="A23" s="1328"/>
      <c r="B23" s="1331"/>
      <c r="C23" s="1334" t="s">
        <v>14</v>
      </c>
      <c r="D23" s="1335"/>
      <c r="E23" s="530">
        <f>SUM(E20:E22)</f>
        <v>39500096</v>
      </c>
      <c r="F23" s="530">
        <f t="shared" ref="F23:G23" si="8">SUM(F20:F22)</f>
        <v>14760033</v>
      </c>
      <c r="G23" s="530">
        <f t="shared" si="8"/>
        <v>22452300</v>
      </c>
      <c r="H23" s="587">
        <f t="shared" si="1"/>
        <v>-17047796</v>
      </c>
      <c r="I23" s="361">
        <f t="shared" si="7"/>
        <v>-0.43158872322740682</v>
      </c>
      <c r="J23" s="588"/>
    </row>
    <row r="24" spans="1:10" ht="17.25" thickBot="1">
      <c r="A24" s="1329"/>
      <c r="B24" s="1336" t="s">
        <v>18</v>
      </c>
      <c r="C24" s="1337"/>
      <c r="D24" s="1338"/>
      <c r="E24" s="591">
        <f>SUM(E9,E11,E14,E16,E19,E23)</f>
        <v>177649400</v>
      </c>
      <c r="F24" s="591">
        <f t="shared" ref="F24" si="9">SUM(F9,F11,F14,F16,F19,F23)</f>
        <v>105302087</v>
      </c>
      <c r="G24" s="591">
        <f>G9+G11+G14+G16+G19+G23</f>
        <v>149823037</v>
      </c>
      <c r="H24" s="589">
        <f t="shared" si="1"/>
        <v>-27826363</v>
      </c>
      <c r="I24" s="590">
        <f>H24/E24*100%</f>
        <v>-0.15663640293747122</v>
      </c>
      <c r="J24" s="73"/>
    </row>
    <row r="25" spans="1:10" ht="28.15" customHeight="1" thickBot="1">
      <c r="B25" s="1297" t="s">
        <v>381</v>
      </c>
      <c r="C25" s="1297"/>
      <c r="D25" s="1297"/>
      <c r="E25" s="1297"/>
      <c r="F25" s="1297"/>
      <c r="G25" s="1297"/>
      <c r="H25" s="1297"/>
      <c r="I25" s="1297"/>
      <c r="J25" s="1297"/>
    </row>
    <row r="26" spans="1:10" ht="17.45" customHeight="1">
      <c r="A26" s="1153" t="s">
        <v>163</v>
      </c>
      <c r="B26" s="1225" t="s">
        <v>35</v>
      </c>
      <c r="C26" s="1226"/>
      <c r="D26" s="1226"/>
      <c r="E26" s="1183" t="s">
        <v>302</v>
      </c>
      <c r="F26" s="1183" t="s">
        <v>401</v>
      </c>
      <c r="G26" s="1183" t="s">
        <v>301</v>
      </c>
      <c r="H26" s="1183" t="s">
        <v>71</v>
      </c>
      <c r="I26" s="1185" t="s">
        <v>59</v>
      </c>
      <c r="J26" s="1187" t="s">
        <v>73</v>
      </c>
    </row>
    <row r="27" spans="1:10" ht="18" customHeight="1">
      <c r="A27" s="1317"/>
      <c r="B27" s="601" t="s">
        <v>0</v>
      </c>
      <c r="C27" s="602" t="s">
        <v>1</v>
      </c>
      <c r="D27" s="602" t="s">
        <v>2</v>
      </c>
      <c r="E27" s="1298"/>
      <c r="F27" s="1298"/>
      <c r="G27" s="1298"/>
      <c r="H27" s="1298"/>
      <c r="I27" s="1322"/>
      <c r="J27" s="1323"/>
    </row>
    <row r="28" spans="1:10" ht="33.6" customHeight="1">
      <c r="A28" s="1275" t="s">
        <v>384</v>
      </c>
      <c r="B28" s="1278" t="s">
        <v>421</v>
      </c>
      <c r="C28" s="506" t="s">
        <v>424</v>
      </c>
      <c r="D28" s="506" t="s">
        <v>424</v>
      </c>
      <c r="E28" s="606">
        <f>'4. 서울Y 봉천종합사회복지관'!D13+'5.서울Y누리봄'!D13+'6. 강서종합사회복지관(총괄)'!D13+'8.강서구지역자활센터(장기요양사업)'!D13+'9.은학의집(총괄)'!D13+'9.울산씨밀레'!D13</f>
        <v>604332788</v>
      </c>
      <c r="F28" s="606">
        <f>'4. 서울Y 봉천종합사회복지관'!E13+'5.서울Y누리봄'!E13+'6. 강서종합사회복지관(총괄)'!E13+'8.강서구지역자활센터(장기요양사업)'!E13+'9.은학의집(총괄)'!E13+'9.울산씨밀레'!E13</f>
        <v>338937543</v>
      </c>
      <c r="G28" s="606">
        <f>'4. 서울Y 봉천종합사회복지관'!F13+'5.서울Y누리봄'!F13+'6. 강서종합사회복지관(총괄)'!F13+'8.강서구지역자활센터(장기요양사업)'!F13+'9.은학의집(총괄)'!F13+'9.울산씨밀레'!F13</f>
        <v>626932788</v>
      </c>
      <c r="H28" s="992">
        <f>G28-E28</f>
        <v>22600000</v>
      </c>
      <c r="I28" s="604">
        <f t="shared" ref="I28:I29" si="10">H28/E28*100%</f>
        <v>3.7396613999371484E-2</v>
      </c>
      <c r="J28" s="603"/>
    </row>
    <row r="29" spans="1:10" ht="18" customHeight="1" thickBot="1">
      <c r="A29" s="1276"/>
      <c r="B29" s="1279"/>
      <c r="C29" s="1280" t="s">
        <v>423</v>
      </c>
      <c r="D29" s="1281"/>
      <c r="E29" s="298">
        <f>E28</f>
        <v>604332788</v>
      </c>
      <c r="F29" s="298">
        <f t="shared" ref="F29:G29" si="11">F28</f>
        <v>338937543</v>
      </c>
      <c r="G29" s="298">
        <f t="shared" si="11"/>
        <v>626932788</v>
      </c>
      <c r="H29" s="993">
        <f>G29-E29</f>
        <v>22600000</v>
      </c>
      <c r="I29" s="299">
        <f t="shared" si="10"/>
        <v>3.7396613999371484E-2</v>
      </c>
      <c r="J29" s="605"/>
    </row>
    <row r="30" spans="1:10" ht="16.5" customHeight="1">
      <c r="A30" s="1276"/>
      <c r="B30" s="1324" t="s">
        <v>320</v>
      </c>
      <c r="C30" s="196" t="s">
        <v>317</v>
      </c>
      <c r="D30" s="196" t="s">
        <v>3</v>
      </c>
      <c r="E30" s="78">
        <f>'4. 서울Y 봉천종합사회복지관'!D22+'5.서울Y누리봄'!D22+'6. 강서종합사회복지관(총괄)'!D22+'8.강서구지역자활센터(장기요양사업)'!D22+'9.은학의집(총괄)'!D22+'9.울산씨밀레'!D22</f>
        <v>425290000</v>
      </c>
      <c r="F30" s="78">
        <f>'4. 서울Y 봉천종합사회복지관'!E22+'5.서울Y누리봄'!E22+'6. 강서종합사회복지관(총괄)'!E22+'8.강서구지역자활센터(장기요양사업)'!E22+'9.은학의집(총괄)'!E22+'9.울산씨밀레'!E22</f>
        <v>264069830</v>
      </c>
      <c r="G30" s="78">
        <f>'4. 서울Y 봉천종합사회복지관'!F22+'5.서울Y누리봄'!F22+'6. 강서종합사회복지관(총괄)'!F22+'8.강서구지역자활센터(장기요양사업)'!F22+'9.은학의집(총괄)'!F22+'9.울산씨밀레'!F22</f>
        <v>425290000</v>
      </c>
      <c r="H30" s="44">
        <f>G30-E30</f>
        <v>0</v>
      </c>
      <c r="I30" s="162">
        <f>H30/E30*100%</f>
        <v>0</v>
      </c>
      <c r="J30" s="45"/>
    </row>
    <row r="31" spans="1:10" ht="18" customHeight="1" thickBot="1">
      <c r="A31" s="1276"/>
      <c r="B31" s="1325"/>
      <c r="C31" s="1326" t="s">
        <v>45</v>
      </c>
      <c r="D31" s="1327"/>
      <c r="E31" s="807">
        <f>E30</f>
        <v>425290000</v>
      </c>
      <c r="F31" s="713">
        <f t="shared" ref="F31:G31" si="12">F30</f>
        <v>264069830</v>
      </c>
      <c r="G31" s="713">
        <f t="shared" si="12"/>
        <v>425290000</v>
      </c>
      <c r="H31" s="846">
        <f t="shared" ref="H31:H58" si="13">G31-E31</f>
        <v>0</v>
      </c>
      <c r="I31" s="875">
        <f>H31/E31*100%</f>
        <v>0</v>
      </c>
      <c r="J31" s="49"/>
    </row>
    <row r="32" spans="1:10" ht="17.45" customHeight="1">
      <c r="A32" s="1276"/>
      <c r="B32" s="1287" t="s">
        <v>321</v>
      </c>
      <c r="C32" s="1219" t="s">
        <v>318</v>
      </c>
      <c r="D32" s="192" t="s">
        <v>146</v>
      </c>
      <c r="E32" s="287">
        <f>'4. 서울Y 봉천종합사회복지관'!D23+'5.서울Y누리봄'!D23+'6. 강서종합사회복지관(총괄)'!D23+'8.강서구지역자활센터(장기요양사업)'!D23+'9.은학의집(총괄)'!D23+'9.울산씨밀레'!D23</f>
        <v>344353000</v>
      </c>
      <c r="F32" s="287">
        <f>'4. 서울Y 봉천종합사회복지관'!E23+'5.서울Y누리봄'!E23+'6. 강서종합사회복지관(총괄)'!E23+'8.강서구지역자활센터(장기요양사업)'!E23+'9.은학의집(총괄)'!E23+'9.울산씨밀레'!E23</f>
        <v>259827640</v>
      </c>
      <c r="G32" s="287">
        <f>'4. 서울Y 봉천종합사회복지관'!F23+'5.서울Y누리봄'!F23+'6. 강서종합사회복지관(총괄)'!F23+'8.강서구지역자활센터(장기요양사업)'!F23+'9.은학의집(총괄)'!F23+'9.울산씨밀레'!F23</f>
        <v>344353000</v>
      </c>
      <c r="H32" s="205">
        <f t="shared" si="13"/>
        <v>0</v>
      </c>
      <c r="I32" s="986">
        <f>H32/E32*100%</f>
        <v>0</v>
      </c>
      <c r="J32" s="92"/>
    </row>
    <row r="33" spans="1:10" ht="17.45" customHeight="1">
      <c r="A33" s="1276"/>
      <c r="B33" s="1288"/>
      <c r="C33" s="1220"/>
      <c r="D33" s="217" t="s">
        <v>78</v>
      </c>
      <c r="E33" s="287">
        <f>'4. 서울Y 봉천종합사회복지관'!D24+'5.서울Y누리봄'!D24+'6. 강서종합사회복지관(총괄)'!D24+'8.강서구지역자활센터(장기요양사업)'!D24+'9.은학의집(총괄)'!D24+'9.울산씨밀레'!D24</f>
        <v>2749789700</v>
      </c>
      <c r="F33" s="287">
        <f>'4. 서울Y 봉천종합사회복지관'!E24+'5.서울Y누리봄'!E24+'6. 강서종합사회복지관(총괄)'!E24+'8.강서구지역자활센터(장기요양사업)'!E24+'9.은학의집(총괄)'!E24+'9.울산씨밀레'!E24</f>
        <v>2101805540</v>
      </c>
      <c r="G33" s="287">
        <f>'4. 서울Y 봉천종합사회복지관'!F24+'5.서울Y누리봄'!F24+'6. 강서종합사회복지관(총괄)'!F24+'8.강서구지역자활센터(장기요양사업)'!F24+'9.은학의집(총괄)'!F24+'9.울산씨밀레'!F24</f>
        <v>2765581580</v>
      </c>
      <c r="H33" s="206">
        <f t="shared" si="13"/>
        <v>15791880</v>
      </c>
      <c r="I33" s="888">
        <f t="shared" ref="I33:I36" si="14">H33/E33*100%</f>
        <v>5.7429409965423905E-3</v>
      </c>
      <c r="J33" s="93"/>
    </row>
    <row r="34" spans="1:10" ht="17.45" customHeight="1">
      <c r="A34" s="1276"/>
      <c r="B34" s="1288"/>
      <c r="C34" s="1220"/>
      <c r="D34" s="217" t="s">
        <v>36</v>
      </c>
      <c r="E34" s="287">
        <f>'4. 서울Y 봉천종합사회복지관'!D25+'5.서울Y누리봄'!D25+'6. 강서종합사회복지관(총괄)'!D25+'8.강서구지역자활센터(장기요양사업)'!D25+'9.은학의집(총괄)'!D25+'9.울산씨밀레'!D25</f>
        <v>986094480</v>
      </c>
      <c r="F34" s="287">
        <f>'4. 서울Y 봉천종합사회복지관'!E25+'5.서울Y누리봄'!E25+'6. 강서종합사회복지관(총괄)'!E25+'8.강서구지역자활센터(장기요양사업)'!E25+'9.은학의집(총괄)'!E25+'9.울산씨밀레'!E25</f>
        <v>805121920</v>
      </c>
      <c r="G34" s="287">
        <f>'4. 서울Y 봉천종합사회복지관'!F25+'5.서울Y누리봄'!F25+'6. 강서종합사회복지관(총괄)'!F25+'8.강서구지역자활센터(장기요양사업)'!F25+'9.은학의집(총괄)'!F25+'9.울산씨밀레'!F25</f>
        <v>852636490</v>
      </c>
      <c r="H34" s="804">
        <f t="shared" si="13"/>
        <v>-133457990</v>
      </c>
      <c r="I34" s="888">
        <f t="shared" si="14"/>
        <v>-0.13533996255612343</v>
      </c>
      <c r="J34" s="93"/>
    </row>
    <row r="35" spans="1:10" ht="17.45" customHeight="1">
      <c r="A35" s="1276"/>
      <c r="B35" s="1288"/>
      <c r="C35" s="1198"/>
      <c r="D35" s="217" t="s">
        <v>79</v>
      </c>
      <c r="E35" s="287">
        <f>'4. 서울Y 봉천종합사회복지관'!D26+'5.서울Y누리봄'!D26+'6. 강서종합사회복지관(총괄)'!D26+'8.강서구지역자활센터(장기요양사업)'!D26+'9.은학의집(총괄)'!D26+'9.울산씨밀레'!D26</f>
        <v>666914000</v>
      </c>
      <c r="F35" s="287">
        <f>'4. 서울Y 봉천종합사회복지관'!E26+'5.서울Y누리봄'!E26+'6. 강서종합사회복지관(총괄)'!E26+'8.강서구지역자활센터(장기요양사업)'!E26+'9.은학의집(총괄)'!E26+'9.울산씨밀레'!E26</f>
        <v>485389344</v>
      </c>
      <c r="G35" s="287">
        <f>'4. 서울Y 봉천종합사회복지관'!F26+'5.서울Y누리봄'!F26+'6. 강서종합사회복지관(총괄)'!F26+'8.강서구지역자활센터(장기요양사업)'!F26+'9.은학의집(총괄)'!F26+'9.울산씨밀레'!F26</f>
        <v>675587600</v>
      </c>
      <c r="H35" s="804">
        <f t="shared" si="13"/>
        <v>8673600</v>
      </c>
      <c r="I35" s="888">
        <f t="shared" si="14"/>
        <v>1.3005574931700339E-2</v>
      </c>
      <c r="J35" s="93"/>
    </row>
    <row r="36" spans="1:10" ht="18" customHeight="1" thickBot="1">
      <c r="A36" s="1276"/>
      <c r="B36" s="1289"/>
      <c r="C36" s="1282" t="s">
        <v>45</v>
      </c>
      <c r="D36" s="1318"/>
      <c r="E36" s="985">
        <f>SUM(E32:E35)</f>
        <v>4747151180</v>
      </c>
      <c r="F36" s="985">
        <f t="shared" ref="F36:G36" si="15">SUM(F32:F35)</f>
        <v>3652144444</v>
      </c>
      <c r="G36" s="985">
        <f t="shared" si="15"/>
        <v>4638158670</v>
      </c>
      <c r="H36" s="1009">
        <f t="shared" si="13"/>
        <v>-108992510</v>
      </c>
      <c r="I36" s="889">
        <f t="shared" si="14"/>
        <v>-2.2959561612276271E-2</v>
      </c>
      <c r="J36" s="94"/>
    </row>
    <row r="37" spans="1:10" ht="17.45" customHeight="1">
      <c r="A37" s="1276"/>
      <c r="B37" s="1319" t="s">
        <v>322</v>
      </c>
      <c r="C37" s="1234" t="s">
        <v>203</v>
      </c>
      <c r="D37" s="595" t="s">
        <v>7</v>
      </c>
      <c r="E37" s="84">
        <f>'4. 서울Y 봉천종합사회복지관'!D28+'5.서울Y누리봄'!D28+'6. 강서종합사회복지관(총괄)'!D28+'8.강서구지역자활센터(장기요양사업)'!D28+'9.은학의집(총괄)'!D28+'9.울산씨밀레'!D28</f>
        <v>403753700</v>
      </c>
      <c r="F37" s="84">
        <f>'4. 서울Y 봉천종합사회복지관'!E28+'5.서울Y누리봄'!E28+'6. 강서종합사회복지관(총괄)'!E28+'8.강서구지역자활센터(장기요양사업)'!E28+'9.은학의집(총괄)'!E28+'9.울산씨밀레'!E28</f>
        <v>325125786</v>
      </c>
      <c r="G37" s="593">
        <f>'4. 서울Y 봉천종합사회복지관'!F28+'5.서울Y누리봄'!F28+'6. 강서종합사회복지관(총괄)'!F28+'8.강서구지역자활센터(장기요양사업)'!F28+'9.은학의집(총괄)'!F28+'9.울산씨밀레'!F28</f>
        <v>451453700</v>
      </c>
      <c r="H37" s="51">
        <f t="shared" si="13"/>
        <v>47700000</v>
      </c>
      <c r="I37" s="596">
        <f>H37/E37*100%</f>
        <v>0.11814133220327144</v>
      </c>
      <c r="J37" s="597"/>
    </row>
    <row r="38" spans="1:10" ht="17.45" customHeight="1">
      <c r="A38" s="1276"/>
      <c r="B38" s="1237"/>
      <c r="C38" s="1199"/>
      <c r="D38" s="193" t="s">
        <v>8</v>
      </c>
      <c r="E38" s="82">
        <f>'4. 서울Y 봉천종합사회복지관'!D29+'5.서울Y누리봄'!D29+'6. 강서종합사회복지관(총괄)'!D29+'8.강서구지역자활센터(장기요양사업)'!D29+'9.은학의집(총괄)'!D29+'9.울산씨밀레'!D29</f>
        <v>352554655</v>
      </c>
      <c r="F38" s="82">
        <f>'4. 서울Y 봉천종합사회복지관'!E29+'5.서울Y누리봄'!E29+'6. 강서종합사회복지관(총괄)'!E29+'8.강서구지역자활센터(장기요양사업)'!E29+'9.은학의집(총괄)'!E29+'9.울산씨밀레'!E29</f>
        <v>188463516</v>
      </c>
      <c r="G38" s="82">
        <f>'4. 서울Y 봉천종합사회복지관'!F29+'5.서울Y누리봄'!F29+'6. 강서종합사회복지관(총괄)'!F29+'8.강서구지역자활센터(장기요양사업)'!F29+'9.은학의집(총괄)'!F29+'9.울산씨밀레'!F29</f>
        <v>323799775</v>
      </c>
      <c r="H38" s="90">
        <f t="shared" si="13"/>
        <v>-28754880</v>
      </c>
      <c r="I38" s="162">
        <f>H38/E38*100%</f>
        <v>-8.1561481580777875E-2</v>
      </c>
      <c r="J38" s="45"/>
    </row>
    <row r="39" spans="1:10" ht="18" customHeight="1" thickBot="1">
      <c r="A39" s="1276"/>
      <c r="B39" s="1238"/>
      <c r="C39" s="1293" t="s">
        <v>45</v>
      </c>
      <c r="D39" s="1293"/>
      <c r="E39" s="732">
        <f>SUM(E37:E38)</f>
        <v>756308355</v>
      </c>
      <c r="F39" s="732">
        <f t="shared" ref="F39:G39" si="16">SUM(F37:F38)</f>
        <v>513589302</v>
      </c>
      <c r="G39" s="732">
        <f t="shared" si="16"/>
        <v>775253475</v>
      </c>
      <c r="H39" s="812">
        <f t="shared" si="13"/>
        <v>18945120</v>
      </c>
      <c r="I39" s="733">
        <f>H39/E39*100%</f>
        <v>2.504946543926518E-2</v>
      </c>
      <c r="J39" s="50"/>
    </row>
    <row r="40" spans="1:10" ht="17.45" customHeight="1">
      <c r="A40" s="1276"/>
      <c r="B40" s="1290" t="s">
        <v>419</v>
      </c>
      <c r="C40" s="1219" t="s">
        <v>205</v>
      </c>
      <c r="D40" s="192" t="s">
        <v>196</v>
      </c>
      <c r="E40" s="82">
        <f>'4. 서울Y 봉천종합사회복지관'!D31+'5.서울Y누리봄'!D31+'6. 강서종합사회복지관(총괄)'!D31+'8.강서구지역자활센터(장기요양사업)'!D31+'9.은학의집(총괄)'!D31+'9.울산씨밀레'!D31</f>
        <v>2307658280</v>
      </c>
      <c r="F40" s="82">
        <f>'4. 서울Y 봉천종합사회복지관'!E31+'5.서울Y누리봄'!E31+'6. 강서종합사회복지관(총괄)'!E31+'8.강서구지역자활센터(장기요양사업)'!E31+'9.은학의집(총괄)'!E31+'9.울산씨밀레'!E31</f>
        <v>1654296650</v>
      </c>
      <c r="G40" s="82">
        <f>'4. 서울Y 봉천종합사회복지관'!F31+'5.서울Y누리봄'!F31+'6. 강서종합사회복지관(총괄)'!F31+'8.강서구지역자활센터(장기요양사업)'!F31+'9.은학의집(총괄)'!F31+'9.울산씨밀레'!F31</f>
        <v>2703817480</v>
      </c>
      <c r="H40" s="82">
        <f>G40-E40</f>
        <v>396159200</v>
      </c>
      <c r="I40" s="598">
        <f t="shared" ref="I40:I42" si="17">H40/E40*100%</f>
        <v>0.17167151802042371</v>
      </c>
      <c r="J40" s="287"/>
    </row>
    <row r="41" spans="1:10" ht="17.45" customHeight="1">
      <c r="A41" s="1276"/>
      <c r="B41" s="1291"/>
      <c r="C41" s="1198"/>
      <c r="D41" s="506" t="s">
        <v>197</v>
      </c>
      <c r="E41" s="82">
        <f>'4. 서울Y 봉천종합사회복지관'!D32+'5.서울Y누리봄'!D32+'6. 강서종합사회복지관(총괄)'!D32+'8.강서구지역자활센터(장기요양사업)'!D32+'9.은학의집(총괄)'!D32+'9.울산씨밀레'!D32</f>
        <v>360000000</v>
      </c>
      <c r="F41" s="82">
        <f>'4. 서울Y 봉천종합사회복지관'!E32+'5.서울Y누리봄'!E32+'6. 강서종합사회복지관(총괄)'!E32+'8.강서구지역자활센터(장기요양사업)'!E32+'9.은학의집(총괄)'!E32+'9.울산씨밀레'!E32</f>
        <v>253046780</v>
      </c>
      <c r="G41" s="82">
        <f>'4. 서울Y 봉천종합사회복지관'!F32+'5.서울Y누리봄'!F32+'6. 강서종합사회복지관(총괄)'!F32+'8.강서구지역자활센터(장기요양사업)'!F32+'9.은학의집(총괄)'!F32+'9.울산씨밀레'!F32</f>
        <v>394224000</v>
      </c>
      <c r="H41" s="82">
        <f t="shared" ref="H41:H42" si="18">G41-E41</f>
        <v>34224000</v>
      </c>
      <c r="I41" s="284">
        <f t="shared" si="17"/>
        <v>9.506666666666666E-2</v>
      </c>
      <c r="J41" s="52"/>
    </row>
    <row r="42" spans="1:10" ht="18" customHeight="1" thickBot="1">
      <c r="A42" s="1276"/>
      <c r="B42" s="1292"/>
      <c r="C42" s="1293" t="s">
        <v>45</v>
      </c>
      <c r="D42" s="1293"/>
      <c r="E42" s="712">
        <f>SUM(E40:E41)</f>
        <v>2667658280</v>
      </c>
      <c r="F42" s="712">
        <f t="shared" ref="F42:G42" si="19">SUM(F40:F41)</f>
        <v>1907343430</v>
      </c>
      <c r="G42" s="712">
        <f t="shared" si="19"/>
        <v>3098041480</v>
      </c>
      <c r="H42" s="712">
        <f t="shared" si="18"/>
        <v>430383200</v>
      </c>
      <c r="I42" s="987">
        <f t="shared" si="17"/>
        <v>0.16133370725428894</v>
      </c>
      <c r="J42" s="85"/>
    </row>
    <row r="43" spans="1:10" ht="17.45" customHeight="1">
      <c r="A43" s="1276"/>
      <c r="B43" s="1214" t="s">
        <v>4</v>
      </c>
      <c r="C43" s="1220" t="s">
        <v>319</v>
      </c>
      <c r="D43" s="509" t="s">
        <v>37</v>
      </c>
      <c r="E43" s="82">
        <f>'4. 서울Y 봉천종합사회복지관'!D34+'5.서울Y누리봄'!D34+'6. 강서종합사회복지관(총괄)'!D34+'8.강서구지역자활센터(장기요양사업)'!D34+'9.은학의집(총괄)'!D34+'9.울산씨밀레'!D34</f>
        <v>12000000</v>
      </c>
      <c r="F43" s="82">
        <f>'4. 서울Y 봉천종합사회복지관'!E34+'5.서울Y누리봄'!E34+'6. 강서종합사회복지관(총괄)'!E34+'8.강서구지역자활센터(장기요양사업)'!E34+'9.은학의집(총괄)'!E34+'9.울산씨밀레'!E34</f>
        <v>3000000</v>
      </c>
      <c r="G43" s="82">
        <f>'4. 서울Y 봉천종합사회복지관'!F34+'5.서울Y누리봄'!F34+'6. 강서종합사회복지관(총괄)'!F34+'8.강서구지역자활센터(장기요양사업)'!F34+'9.은학의집(총괄)'!F34+'9.울산씨밀레'!F34</f>
        <v>12000000</v>
      </c>
      <c r="H43" s="82">
        <f t="shared" si="13"/>
        <v>0</v>
      </c>
      <c r="I43" s="594">
        <f>H43/E43*100%</f>
        <v>0</v>
      </c>
      <c r="J43" s="908"/>
    </row>
    <row r="44" spans="1:10" ht="17.45" customHeight="1">
      <c r="A44" s="1276"/>
      <c r="B44" s="1214"/>
      <c r="C44" s="1220"/>
      <c r="D44" s="842" t="s">
        <v>226</v>
      </c>
      <c r="E44" s="82">
        <f>'4. 서울Y 봉천종합사회복지관'!D35+'5.서울Y누리봄'!D35+'6. 강서종합사회복지관(총괄)'!D35+'8.강서구지역자활센터(장기요양사업)'!D35+'9.은학의집(총괄)'!D35+'9.울산씨밀레'!D35</f>
        <v>10000005</v>
      </c>
      <c r="F44" s="82">
        <f>'4. 서울Y 봉천종합사회복지관'!E35+'5.서울Y누리봄'!E35+'6. 강서종합사회복지관(총괄)'!E35+'8.강서구지역자활센터(장기요양사업)'!E35+'9.은학의집(총괄)'!E35+'9.울산씨밀레'!E35</f>
        <v>10000005</v>
      </c>
      <c r="G44" s="82">
        <f>'4. 서울Y 봉천종합사회복지관'!F35+'5.서울Y누리봄'!F35+'6. 강서종합사회복지관(총괄)'!F35+'8.강서구지역자활센터(장기요양사업)'!F35+'9.은학의집(총괄)'!F35+'9.울산씨밀레'!F35</f>
        <v>10000005</v>
      </c>
      <c r="H44" s="82">
        <f t="shared" si="13"/>
        <v>0</v>
      </c>
      <c r="I44" s="594">
        <f t="shared" ref="I44:I45" si="20">H44/E44*100%</f>
        <v>0</v>
      </c>
      <c r="J44" s="907"/>
    </row>
    <row r="45" spans="1:10" ht="17.45" customHeight="1">
      <c r="A45" s="1276"/>
      <c r="B45" s="1214"/>
      <c r="C45" s="1198"/>
      <c r="D45" s="510" t="s">
        <v>520</v>
      </c>
      <c r="E45" s="82">
        <f>'4. 서울Y 봉천종합사회복지관'!D36+'5.서울Y누리봄'!D36+'6. 강서종합사회복지관(총괄)'!D36+'8.강서구지역자활센터(장기요양사업)'!D36+'9.은학의집(총괄)'!D36+'9.울산씨밀레'!D36</f>
        <v>10000000</v>
      </c>
      <c r="F45" s="82">
        <f>'4. 서울Y 봉천종합사회복지관'!E36+'5.서울Y누리봄'!E36+'6. 강서종합사회복지관(총괄)'!E36+'8.강서구지역자활센터(장기요양사업)'!E36+'9.은학의집(총괄)'!E36+'9.울산씨밀레'!E36</f>
        <v>0</v>
      </c>
      <c r="G45" s="82">
        <f>'4. 서울Y 봉천종합사회복지관'!F36+'5.서울Y누리봄'!F36+'6. 강서종합사회복지관(총괄)'!F36+'8.강서구지역자활센터(장기요양사업)'!F36+'9.은학의집(총괄)'!F36+'9.울산씨밀레'!F36</f>
        <v>10000000</v>
      </c>
      <c r="H45" s="82">
        <f t="shared" si="13"/>
        <v>0</v>
      </c>
      <c r="I45" s="594">
        <f t="shared" si="20"/>
        <v>0</v>
      </c>
      <c r="J45" s="52"/>
    </row>
    <row r="46" spans="1:10" ht="18" customHeight="1" thickBot="1">
      <c r="A46" s="1276"/>
      <c r="B46" s="1215"/>
      <c r="C46" s="1320" t="s">
        <v>45</v>
      </c>
      <c r="D46" s="1321"/>
      <c r="E46" s="848">
        <f>SUM(E43:E45)</f>
        <v>32000005</v>
      </c>
      <c r="F46" s="848">
        <f>SUM(F43:F45)</f>
        <v>13000005</v>
      </c>
      <c r="G46" s="848">
        <f t="shared" ref="G46" si="21">SUM(G43:G45)</f>
        <v>32000005</v>
      </c>
      <c r="H46" s="781">
        <f t="shared" si="13"/>
        <v>0</v>
      </c>
      <c r="I46" s="988">
        <f t="shared" ref="I46" si="22">H46/E46*100%</f>
        <v>0</v>
      </c>
      <c r="J46" s="50"/>
    </row>
    <row r="47" spans="1:10" ht="17.45" customHeight="1">
      <c r="A47" s="1276"/>
      <c r="B47" s="1213" t="s">
        <v>212</v>
      </c>
      <c r="C47" s="1219" t="s">
        <v>323</v>
      </c>
      <c r="D47" s="194" t="s">
        <v>10</v>
      </c>
      <c r="E47" s="84">
        <f>'4. 서울Y 봉천종합사회복지관'!D38+'5.서울Y누리봄'!D38+'6. 강서종합사회복지관(총괄)'!D38+'8.강서구지역자활센터(장기요양사업)'!D38+'9.은학의집(총괄)'!D38+'9.울산씨밀레'!D38</f>
        <v>1410290767</v>
      </c>
      <c r="F47" s="84">
        <f>'4. 서울Y 봉천종합사회복지관'!E38+'5.서울Y누리봄'!E38+'6. 강서종합사회복지관(총괄)'!E38+'8.강서구지역자활센터(장기요양사업)'!E38+'9.은학의집(총괄)'!E38+'9.울산씨밀레'!E38</f>
        <v>1433505823</v>
      </c>
      <c r="G47" s="593">
        <f>'4. 서울Y 봉천종합사회복지관'!F38+'5.서울Y누리봄'!F38+'6. 강서종합사회복지관(총괄)'!F38+'8.강서구지역자활센터(장기요양사업)'!F38+'9.은학의집(총괄)'!F38+'9.울산씨밀레'!F38</f>
        <v>1408769310</v>
      </c>
      <c r="H47" s="991">
        <f t="shared" si="13"/>
        <v>-1521457</v>
      </c>
      <c r="I47" s="162">
        <f t="shared" ref="I47:I53" si="23">H47/E47*100%</f>
        <v>-1.078825044878139E-3</v>
      </c>
      <c r="J47" s="87"/>
    </row>
    <row r="48" spans="1:10">
      <c r="A48" s="1276"/>
      <c r="B48" s="1214"/>
      <c r="C48" s="1198"/>
      <c r="D48" s="510" t="s">
        <v>216</v>
      </c>
      <c r="E48" s="82">
        <f>'4. 서울Y 봉천종합사회복지관'!D39+'5.서울Y누리봄'!D39+'6. 강서종합사회복지관(총괄)'!D39+'8.강서구지역자활센터(장기요양사업)'!D39+'9.은학의집(총괄)'!D39+'9.울산씨밀레'!D39</f>
        <v>502813456</v>
      </c>
      <c r="F48" s="82">
        <f>'4. 서울Y 봉천종합사회복지관'!E39+'5.서울Y누리봄'!E39+'6. 강서종합사회복지관(총괄)'!E39+'8.강서구지역자활센터(장기요양사업)'!E39+'9.은학의집(총괄)'!E39+'9.울산씨밀레'!E39</f>
        <v>513660945</v>
      </c>
      <c r="G48" s="82">
        <f>'4. 서울Y 봉천종합사회복지관'!F39+'5.서울Y누리봄'!F39+'6. 강서종합사회복지관(총괄)'!F39+'8.강서구지역자활센터(장기요양사업)'!F39+'9.은학의집(총괄)'!F39+'9.울산씨밀레'!F39</f>
        <v>497379722</v>
      </c>
      <c r="H48" s="43">
        <f t="shared" si="13"/>
        <v>-5433734</v>
      </c>
      <c r="I48" s="162">
        <f t="shared" si="23"/>
        <v>-1.0806659875864578E-2</v>
      </c>
      <c r="J48" s="46"/>
    </row>
    <row r="49" spans="1:10" ht="18" customHeight="1" thickBot="1">
      <c r="A49" s="1276"/>
      <c r="B49" s="1215"/>
      <c r="C49" s="1311" t="s">
        <v>45</v>
      </c>
      <c r="D49" s="1312"/>
      <c r="E49" s="732">
        <f>SUM(E47:E48)</f>
        <v>1913104223</v>
      </c>
      <c r="F49" s="825">
        <f t="shared" ref="F49:G49" si="24">SUM(F47:F48)</f>
        <v>1947166768</v>
      </c>
      <c r="G49" s="1124">
        <f t="shared" si="24"/>
        <v>1906149032</v>
      </c>
      <c r="H49" s="812">
        <f t="shared" si="13"/>
        <v>-6955191</v>
      </c>
      <c r="I49" s="766">
        <f t="shared" si="23"/>
        <v>-3.6355525832739745E-3</v>
      </c>
      <c r="J49" s="50"/>
    </row>
    <row r="50" spans="1:10" ht="17.45" customHeight="1">
      <c r="A50" s="1276"/>
      <c r="B50" s="1213" t="s">
        <v>214</v>
      </c>
      <c r="C50" s="1234" t="s">
        <v>316</v>
      </c>
      <c r="D50" s="192" t="s">
        <v>487</v>
      </c>
      <c r="E50" s="955">
        <f>'4. 서울Y 봉천종합사회복지관'!D41+'5.서울Y누리봄'!D41+'6. 강서종합사회복지관(총괄)'!D41+'8.강서구지역자활센터(장기요양사업)'!D41+'9.은학의집(총괄)'!D41+'9.울산씨밀레'!D41</f>
        <v>0</v>
      </c>
      <c r="F50" s="955">
        <f>'4. 서울Y 봉천종합사회복지관'!E41+'5.서울Y누리봄'!E41+'6. 강서종합사회복지관(총괄)'!E41+'8.강서구지역자활센터(장기요양사업)'!E41+'9.은학의집(총괄)'!E41+'9.울산씨밀레'!E41</f>
        <v>6200000</v>
      </c>
      <c r="G50" s="955">
        <f>'4. 서울Y 봉천종합사회복지관'!F41+'5.서울Y누리봄'!F41+'6. 강서종합사회복지관(총괄)'!F41+'8.강서구지역자활센터(장기요양사업)'!F41+'9.은학의집(총괄)'!F41+'9.울산씨밀레'!F41</f>
        <v>6200000</v>
      </c>
      <c r="H50" s="978">
        <f t="shared" si="13"/>
        <v>6200000</v>
      </c>
      <c r="I50" s="598"/>
      <c r="J50" s="92"/>
    </row>
    <row r="51" spans="1:10" ht="17.45" customHeight="1">
      <c r="A51" s="1276"/>
      <c r="B51" s="1214"/>
      <c r="C51" s="1198"/>
      <c r="D51" s="835" t="s">
        <v>486</v>
      </c>
      <c r="E51" s="79">
        <f>'4. 서울Y 봉천종합사회복지관'!D42+'5.서울Y누리봄'!D42+'6. 강서종합사회복지관(총괄)'!D42+'8.강서구지역자활센터(장기요양사업)'!D42+'9.은학의집(총괄)'!D42+'9.울산씨밀레'!D42</f>
        <v>2200132</v>
      </c>
      <c r="F51" s="79">
        <f>'4. 서울Y 봉천종합사회복지관'!E42+'5.서울Y누리봄'!E42+'6. 강서종합사회복지관(총괄)'!E42+'8.강서구지역자활센터(장기요양사업)'!E42+'9.은학의집(총괄)'!E42+'9.울산씨밀레'!E42</f>
        <v>874032</v>
      </c>
      <c r="G51" s="79">
        <f>'4. 서울Y 봉천종합사회복지관'!F42+'5.서울Y누리봄'!F42+'6. 강서종합사회복지관(총괄)'!F42+'8.강서구지역자활센터(장기요양사업)'!F42+'9.은학의집(총괄)'!F42+'9.울산씨밀레'!F42</f>
        <v>2302322</v>
      </c>
      <c r="H51" s="1010">
        <f t="shared" si="13"/>
        <v>102190</v>
      </c>
      <c r="I51" s="284">
        <f t="shared" si="23"/>
        <v>4.6447213167209969E-2</v>
      </c>
      <c r="J51" s="306"/>
    </row>
    <row r="52" spans="1:10" ht="17.45" customHeight="1">
      <c r="A52" s="1276"/>
      <c r="B52" s="1214"/>
      <c r="C52" s="1198"/>
      <c r="D52" s="506" t="s">
        <v>217</v>
      </c>
      <c r="E52" s="79">
        <f>'4. 서울Y 봉천종합사회복지관'!D43+'5.서울Y누리봄'!D43+'6. 강서종합사회복지관(총괄)'!D43+'8.강서구지역자활센터(장기요양사업)'!D43+'9.은학의집(총괄)'!D43+'9.울산씨밀레'!D43</f>
        <v>33600000</v>
      </c>
      <c r="F52" s="79">
        <f>'4. 서울Y 봉천종합사회복지관'!E43+'5.서울Y누리봄'!E43+'6. 강서종합사회복지관(총괄)'!E43+'8.강서구지역자활센터(장기요양사업)'!E43+'9.은학의집(총괄)'!E43+'9.울산씨밀레'!E43</f>
        <v>17476980</v>
      </c>
      <c r="G52" s="79">
        <f>'4. 서울Y 봉천종합사회복지관'!F43+'5.서울Y누리봄'!F43+'6. 강서종합사회복지관(총괄)'!F43+'8.강서구지역자활센터(장기요양사업)'!F43+'9.은학의집(총괄)'!F43+'9.울산씨밀레'!F43</f>
        <v>33600000</v>
      </c>
      <c r="H52" s="277">
        <f t="shared" si="13"/>
        <v>0</v>
      </c>
      <c r="I52" s="288">
        <f t="shared" si="23"/>
        <v>0</v>
      </c>
      <c r="J52" s="306"/>
    </row>
    <row r="53" spans="1:10" ht="17.45" customHeight="1">
      <c r="A53" s="1276"/>
      <c r="B53" s="1214"/>
      <c r="C53" s="1199"/>
      <c r="D53" s="506" t="s">
        <v>12</v>
      </c>
      <c r="E53" s="607">
        <f>'4. 서울Y 봉천종합사회복지관'!D44+'5.서울Y누리봄'!D44+'6. 강서종합사회복지관(총괄)'!D44+'8.강서구지역자활센터(장기요양사업)'!D44+'9.은학의집(총괄)'!D44+'9.울산씨밀레'!D44</f>
        <v>55029000</v>
      </c>
      <c r="F53" s="607">
        <f>'4. 서울Y 봉천종합사회복지관'!E44+'5.서울Y누리봄'!E44+'6. 강서종합사회복지관(총괄)'!E44+'8.강서구지역자활센터(장기요양사업)'!E44+'9.은학의집(총괄)'!E44+'9.울산씨밀레'!E44</f>
        <v>37652312</v>
      </c>
      <c r="G53" s="607">
        <f>'4. 서울Y 봉천종합사회복지관'!F44+'5.서울Y누리봄'!F44+'6. 강서종합사회복지관(총괄)'!F44+'8.강서구지역자활센터(장기요양사업)'!F44+'9.은학의집(총괄)'!F44+'9.울산씨밀레'!F44</f>
        <v>56459033</v>
      </c>
      <c r="H53" s="1099">
        <f t="shared" si="13"/>
        <v>1430033</v>
      </c>
      <c r="I53" s="284">
        <f t="shared" si="23"/>
        <v>2.5986897817514402E-2</v>
      </c>
      <c r="J53" s="93"/>
    </row>
    <row r="54" spans="1:10" ht="17.45" customHeight="1" thickBot="1">
      <c r="A54" s="1276"/>
      <c r="B54" s="1215"/>
      <c r="C54" s="1282" t="s">
        <v>425</v>
      </c>
      <c r="D54" s="1283"/>
      <c r="E54" s="712">
        <f>SUM(E50:E53)</f>
        <v>90829132</v>
      </c>
      <c r="F54" s="712">
        <f t="shared" ref="F54:G54" si="25">SUM(F50:F53)</f>
        <v>62203324</v>
      </c>
      <c r="G54" s="712">
        <f t="shared" si="25"/>
        <v>98561355</v>
      </c>
      <c r="H54" s="770">
        <f t="shared" si="13"/>
        <v>7732223</v>
      </c>
      <c r="I54" s="872">
        <f t="shared" ref="I54:I56" si="26">H54/E54*100%</f>
        <v>8.5129328330474416E-2</v>
      </c>
      <c r="J54" s="372"/>
    </row>
    <row r="55" spans="1:10" ht="17.45" customHeight="1">
      <c r="A55" s="1276"/>
      <c r="B55" s="1284" t="s">
        <v>426</v>
      </c>
      <c r="C55" s="1199" t="s">
        <v>219</v>
      </c>
      <c r="D55" s="506" t="s">
        <v>220</v>
      </c>
      <c r="E55" s="82">
        <f>'4. 서울Y 봉천종합사회복지관'!D46+'5.서울Y누리봄'!D46+'6. 강서종합사회복지관(총괄)'!D46+'8.강서구지역자활센터(장기요양사업)'!D46+'9.은학의집(총괄)'!D46+'9.울산씨밀레'!D46</f>
        <v>24000000</v>
      </c>
      <c r="F55" s="82">
        <f>'4. 서울Y 봉천종합사회복지관'!E46+'5.서울Y누리봄'!E46+'6. 강서종합사회복지관(총괄)'!E46+'8.강서구지역자활센터(장기요양사업)'!E46+'9.은학의집(총괄)'!E46+'9.울산씨밀레'!E46</f>
        <v>16000000</v>
      </c>
      <c r="G55" s="82">
        <f>'4. 서울Y 봉천종합사회복지관'!F46+'5.서울Y누리봄'!F46+'6. 강서종합사회복지관(총괄)'!F46+'8.강서구지역자활센터(장기요양사업)'!F46+'9.은학의집(총괄)'!F46+'9.울산씨밀레'!F46</f>
        <v>24000000</v>
      </c>
      <c r="H55" s="610">
        <f>G55-E55</f>
        <v>0</v>
      </c>
      <c r="I55" s="288">
        <f t="shared" si="26"/>
        <v>0</v>
      </c>
      <c r="J55" s="611"/>
    </row>
    <row r="56" spans="1:10" ht="17.45" customHeight="1">
      <c r="A56" s="1276"/>
      <c r="B56" s="1285"/>
      <c r="C56" s="1199"/>
      <c r="D56" s="506" t="s">
        <v>221</v>
      </c>
      <c r="E56" s="82">
        <f>'4. 서울Y 봉천종합사회복지관'!D47+'5.서울Y누리봄'!D47+'6. 강서종합사회복지관(총괄)'!D47+'8.강서구지역자활센터(장기요양사업)'!D47+'9.은학의집(총괄)'!D47+'9.울산씨밀레'!D47</f>
        <v>24000000</v>
      </c>
      <c r="F56" s="82">
        <f>'4. 서울Y 봉천종합사회복지관'!E47+'5.서울Y누리봄'!E47+'6. 강서종합사회복지관(총괄)'!E47+'8.강서구지역자활센터(장기요양사업)'!E47+'9.은학의집(총괄)'!E47+'9.울산씨밀레'!E47</f>
        <v>16000000</v>
      </c>
      <c r="G56" s="82">
        <f>'4. 서울Y 봉천종합사회복지관'!F47+'5.서울Y누리봄'!F47+'6. 강서종합사회복지관(총괄)'!F47+'8.강서구지역자활센터(장기요양사업)'!F47+'9.은학의집(총괄)'!F47+'9.울산씨밀레'!F47</f>
        <v>24000000</v>
      </c>
      <c r="H56" s="610">
        <f t="shared" ref="H56:H57" si="27">G56-E56</f>
        <v>0</v>
      </c>
      <c r="I56" s="284">
        <f t="shared" si="26"/>
        <v>0</v>
      </c>
      <c r="J56" s="608"/>
    </row>
    <row r="57" spans="1:10" ht="18" customHeight="1" thickBot="1">
      <c r="A57" s="1276"/>
      <c r="B57" s="1286"/>
      <c r="C57" s="1313" t="s">
        <v>45</v>
      </c>
      <c r="D57" s="1313"/>
      <c r="E57" s="989">
        <f>SUM(E55:E56)</f>
        <v>48000000</v>
      </c>
      <c r="F57" s="989">
        <f t="shared" ref="F57:G57" si="28">SUM(F55:F56)</f>
        <v>32000000</v>
      </c>
      <c r="G57" s="989">
        <f t="shared" si="28"/>
        <v>48000000</v>
      </c>
      <c r="H57" s="990">
        <f t="shared" si="27"/>
        <v>0</v>
      </c>
      <c r="I57" s="872">
        <f>H57/E57*100%</f>
        <v>0</v>
      </c>
      <c r="J57" s="167"/>
    </row>
    <row r="58" spans="1:10" ht="18" customHeight="1" thickBot="1">
      <c r="A58" s="1277"/>
      <c r="B58" s="1314" t="s">
        <v>50</v>
      </c>
      <c r="C58" s="1315"/>
      <c r="D58" s="1316"/>
      <c r="E58" s="375">
        <f>SUM(E29+E31+E36+E39+E42+E46+E49+E54+E57)</f>
        <v>11284673963</v>
      </c>
      <c r="F58" s="375">
        <f t="shared" ref="F58:G58" si="29">SUM(F29+F31+F36+F39+F42+F46+F49+F54+F57)</f>
        <v>8730454646</v>
      </c>
      <c r="G58" s="375">
        <f t="shared" si="29"/>
        <v>11648386805</v>
      </c>
      <c r="H58" s="816">
        <f t="shared" si="13"/>
        <v>363712842</v>
      </c>
      <c r="I58" s="983">
        <f>H58/E58*100%</f>
        <v>3.2230691218243041E-2</v>
      </c>
      <c r="J58" s="91"/>
    </row>
    <row r="59" spans="1:10" ht="20.25" hidden="1" thickBot="1">
      <c r="B59" s="1297" t="s">
        <v>382</v>
      </c>
      <c r="C59" s="1297"/>
      <c r="D59" s="1297"/>
      <c r="E59" s="1297"/>
      <c r="F59" s="1297"/>
      <c r="G59" s="1297"/>
      <c r="H59" s="1297"/>
      <c r="I59" s="1297"/>
      <c r="J59" s="1297"/>
    </row>
    <row r="60" spans="1:10" ht="17.45" hidden="1" customHeight="1">
      <c r="A60" s="1153" t="s">
        <v>163</v>
      </c>
      <c r="B60" s="1225" t="s">
        <v>35</v>
      </c>
      <c r="C60" s="1226"/>
      <c r="D60" s="1226"/>
      <c r="E60" s="1183" t="s">
        <v>302</v>
      </c>
      <c r="F60" s="1183" t="s">
        <v>400</v>
      </c>
      <c r="G60" s="1183" t="s">
        <v>301</v>
      </c>
      <c r="H60" s="1183" t="s">
        <v>71</v>
      </c>
      <c r="I60" s="1185" t="s">
        <v>59</v>
      </c>
      <c r="J60" s="1187" t="s">
        <v>73</v>
      </c>
    </row>
    <row r="61" spans="1:10" ht="18" hidden="1" customHeight="1" thickBot="1">
      <c r="A61" s="1154"/>
      <c r="B61" s="97" t="s">
        <v>0</v>
      </c>
      <c r="C61" s="170" t="s">
        <v>1</v>
      </c>
      <c r="D61" s="170" t="s">
        <v>2</v>
      </c>
      <c r="E61" s="1184"/>
      <c r="F61" s="1184"/>
      <c r="G61" s="1184"/>
      <c r="H61" s="1184"/>
      <c r="I61" s="1186"/>
      <c r="J61" s="1188"/>
    </row>
    <row r="62" spans="1:10" ht="16.5" hidden="1" customHeight="1">
      <c r="A62" s="1156" t="s">
        <v>143</v>
      </c>
      <c r="B62" s="1300" t="s">
        <v>324</v>
      </c>
      <c r="C62" s="1302" t="s">
        <v>325</v>
      </c>
      <c r="D62" s="391" t="s">
        <v>133</v>
      </c>
      <c r="E62" s="141">
        <f>'7. 강서구어린이집'!D8</f>
        <v>0</v>
      </c>
      <c r="F62" s="141">
        <f>'7. 강서구어린이집'!E8</f>
        <v>0</v>
      </c>
      <c r="G62" s="141">
        <f>'7. 강서구어린이집'!F8</f>
        <v>0</v>
      </c>
      <c r="H62" s="142">
        <f>G62-E62</f>
        <v>0</v>
      </c>
      <c r="I62" s="392" t="e">
        <f>H62/E62*100%</f>
        <v>#DIV/0!</v>
      </c>
      <c r="J62" s="393"/>
    </row>
    <row r="63" spans="1:10" hidden="1">
      <c r="A63" s="1156"/>
      <c r="B63" s="1301"/>
      <c r="C63" s="1303"/>
      <c r="D63" s="214" t="s">
        <v>134</v>
      </c>
      <c r="E63" s="141">
        <f>'7. 강서구어린이집'!D9</f>
        <v>0</v>
      </c>
      <c r="F63" s="141">
        <f>'7. 강서구어린이집'!E9</f>
        <v>0</v>
      </c>
      <c r="G63" s="141">
        <f>'7. 강서구어린이집'!F9</f>
        <v>0</v>
      </c>
      <c r="H63" s="260">
        <f t="shared" ref="H63:H83" si="30">G63-E63</f>
        <v>0</v>
      </c>
      <c r="I63" s="392" t="e">
        <f t="shared" ref="I63:I85" si="31">H63/E63*100%</f>
        <v>#DIV/0!</v>
      </c>
      <c r="J63" s="76"/>
    </row>
    <row r="64" spans="1:10" ht="17.25" hidden="1" thickBot="1">
      <c r="A64" s="1156"/>
      <c r="B64" s="620"/>
      <c r="C64" s="1257" t="s">
        <v>429</v>
      </c>
      <c r="D64" s="1258"/>
      <c r="E64" s="621">
        <f>SUM(E62:E63)</f>
        <v>0</v>
      </c>
      <c r="F64" s="621">
        <f t="shared" ref="F64:G64" si="32">SUM(F62:F63)</f>
        <v>0</v>
      </c>
      <c r="G64" s="621">
        <f t="shared" si="32"/>
        <v>0</v>
      </c>
      <c r="H64" s="261">
        <f t="shared" si="30"/>
        <v>0</v>
      </c>
      <c r="I64" s="390" t="e">
        <f t="shared" si="31"/>
        <v>#DIV/0!</v>
      </c>
      <c r="J64" s="622"/>
    </row>
    <row r="65" spans="1:10" hidden="1">
      <c r="A65" s="1156"/>
      <c r="B65" s="1261" t="s">
        <v>326</v>
      </c>
      <c r="C65" s="627" t="s">
        <v>327</v>
      </c>
      <c r="D65" s="628" t="s">
        <v>135</v>
      </c>
      <c r="E65" s="629">
        <f>'7. 강서구어린이집'!D11</f>
        <v>0</v>
      </c>
      <c r="F65" s="629">
        <f>'7. 강서구어린이집'!E11</f>
        <v>0</v>
      </c>
      <c r="G65" s="629">
        <f>'7. 강서구어린이집'!F11</f>
        <v>0</v>
      </c>
      <c r="H65" s="630">
        <f t="shared" si="30"/>
        <v>0</v>
      </c>
      <c r="I65" s="631" t="e">
        <f t="shared" si="31"/>
        <v>#DIV/0!</v>
      </c>
      <c r="J65" s="632"/>
    </row>
    <row r="66" spans="1:10" hidden="1">
      <c r="A66" s="1156"/>
      <c r="B66" s="1262"/>
      <c r="C66" s="508" t="s">
        <v>328</v>
      </c>
      <c r="D66" s="214" t="s">
        <v>132</v>
      </c>
      <c r="E66" s="259">
        <f>'7. 강서구어린이집'!D12</f>
        <v>0</v>
      </c>
      <c r="F66" s="259">
        <f>'7. 강서구어린이집'!E12</f>
        <v>0</v>
      </c>
      <c r="G66" s="259">
        <f>'7. 강서구어린이집'!F12</f>
        <v>0</v>
      </c>
      <c r="H66" s="260">
        <f t="shared" si="30"/>
        <v>0</v>
      </c>
      <c r="I66" s="392" t="e">
        <f t="shared" si="31"/>
        <v>#DIV/0!</v>
      </c>
      <c r="J66" s="76"/>
    </row>
    <row r="67" spans="1:10" ht="17.25" hidden="1" thickBot="1">
      <c r="A67" s="1156"/>
      <c r="B67" s="1263"/>
      <c r="C67" s="1259" t="s">
        <v>47</v>
      </c>
      <c r="D67" s="1260"/>
      <c r="E67" s="621">
        <f>SUM(E65:E66)</f>
        <v>0</v>
      </c>
      <c r="F67" s="621">
        <f t="shared" ref="F67:G67" si="33">SUM(F65:F66)</f>
        <v>0</v>
      </c>
      <c r="G67" s="621">
        <f t="shared" si="33"/>
        <v>0</v>
      </c>
      <c r="H67" s="261">
        <f t="shared" si="30"/>
        <v>0</v>
      </c>
      <c r="I67" s="626" t="e">
        <f t="shared" si="31"/>
        <v>#DIV/0!</v>
      </c>
      <c r="J67" s="622"/>
    </row>
    <row r="68" spans="1:10" hidden="1">
      <c r="A68" s="1156"/>
      <c r="B68" s="1304" t="s">
        <v>330</v>
      </c>
      <c r="C68" s="625" t="s">
        <v>329</v>
      </c>
      <c r="D68" s="391" t="s">
        <v>95</v>
      </c>
      <c r="E68" s="141">
        <f>'7. 강서구어린이집'!D15</f>
        <v>0</v>
      </c>
      <c r="F68" s="141">
        <f>'7. 강서구어린이집'!E15</f>
        <v>0</v>
      </c>
      <c r="G68" s="141">
        <f>'7. 강서구어린이집'!F15</f>
        <v>0</v>
      </c>
      <c r="H68" s="142">
        <f t="shared" si="30"/>
        <v>0</v>
      </c>
      <c r="I68" s="392" t="e">
        <f t="shared" si="31"/>
        <v>#DIV/0!</v>
      </c>
      <c r="J68" s="393"/>
    </row>
    <row r="69" spans="1:10" hidden="1">
      <c r="A69" s="1156"/>
      <c r="B69" s="1305"/>
      <c r="C69" s="1307" t="s">
        <v>331</v>
      </c>
      <c r="D69" s="214" t="s">
        <v>136</v>
      </c>
      <c r="E69" s="259">
        <f>'7. 강서구어린이집'!D16</f>
        <v>0</v>
      </c>
      <c r="F69" s="259">
        <f>'7. 강서구어린이집'!E16</f>
        <v>0</v>
      </c>
      <c r="G69" s="259">
        <f>'7. 강서구어린이집'!F16</f>
        <v>0</v>
      </c>
      <c r="H69" s="260">
        <f t="shared" si="30"/>
        <v>0</v>
      </c>
      <c r="I69" s="392" t="e">
        <f t="shared" si="31"/>
        <v>#DIV/0!</v>
      </c>
      <c r="J69" s="76"/>
    </row>
    <row r="70" spans="1:10" hidden="1">
      <c r="A70" s="1156"/>
      <c r="B70" s="1305"/>
      <c r="C70" s="1308"/>
      <c r="D70" s="214" t="s">
        <v>98</v>
      </c>
      <c r="E70" s="259">
        <f>'7. 강서구어린이집'!D17</f>
        <v>0</v>
      </c>
      <c r="F70" s="259">
        <f>'7. 강서구어린이집'!E17</f>
        <v>0</v>
      </c>
      <c r="G70" s="259">
        <f>'7. 강서구어린이집'!F17</f>
        <v>0</v>
      </c>
      <c r="H70" s="260">
        <f t="shared" si="30"/>
        <v>0</v>
      </c>
      <c r="I70" s="392" t="e">
        <f t="shared" si="31"/>
        <v>#DIV/0!</v>
      </c>
      <c r="J70" s="76"/>
    </row>
    <row r="71" spans="1:10" hidden="1">
      <c r="A71" s="1156"/>
      <c r="B71" s="1305"/>
      <c r="C71" s="1308"/>
      <c r="D71" s="214" t="s">
        <v>99</v>
      </c>
      <c r="E71" s="259">
        <f>'7. 강서구어린이집'!D18</f>
        <v>0</v>
      </c>
      <c r="F71" s="259">
        <f>'7. 강서구어린이집'!E18</f>
        <v>0</v>
      </c>
      <c r="G71" s="259">
        <f>'7. 강서구어린이집'!F18</f>
        <v>0</v>
      </c>
      <c r="H71" s="260">
        <f t="shared" si="30"/>
        <v>0</v>
      </c>
      <c r="I71" s="392" t="e">
        <f t="shared" si="31"/>
        <v>#DIV/0!</v>
      </c>
      <c r="J71" s="76"/>
    </row>
    <row r="72" spans="1:10" ht="17.25" hidden="1" thickBot="1">
      <c r="A72" s="1156"/>
      <c r="B72" s="1306"/>
      <c r="C72" s="1264" t="s">
        <v>430</v>
      </c>
      <c r="D72" s="1265"/>
      <c r="E72" s="621">
        <f>SUM(E68:E71)</f>
        <v>0</v>
      </c>
      <c r="F72" s="621">
        <f t="shared" ref="F72:G72" si="34">SUM(F68:F71)</f>
        <v>0</v>
      </c>
      <c r="G72" s="621">
        <f t="shared" si="34"/>
        <v>0</v>
      </c>
      <c r="H72" s="261">
        <f t="shared" si="30"/>
        <v>0</v>
      </c>
      <c r="I72" s="626" t="e">
        <f t="shared" si="31"/>
        <v>#DIV/0!</v>
      </c>
      <c r="J72" s="622"/>
    </row>
    <row r="73" spans="1:10" hidden="1">
      <c r="A73" s="1156"/>
      <c r="B73" s="624" t="s">
        <v>4</v>
      </c>
      <c r="C73" s="625" t="s">
        <v>332</v>
      </c>
      <c r="D73" s="391" t="s">
        <v>137</v>
      </c>
      <c r="E73" s="141">
        <f>'7. 강서구어린이집'!D21</f>
        <v>0</v>
      </c>
      <c r="F73" s="141">
        <f>'7. 강서구어린이집'!E21</f>
        <v>0</v>
      </c>
      <c r="G73" s="141">
        <f>'7. 강서구어린이집'!F21</f>
        <v>0</v>
      </c>
      <c r="H73" s="142">
        <f t="shared" si="30"/>
        <v>0</v>
      </c>
      <c r="I73" s="392" t="e">
        <f t="shared" si="31"/>
        <v>#DIV/0!</v>
      </c>
      <c r="J73" s="393"/>
    </row>
    <row r="74" spans="1:10" ht="17.25" hidden="1" thickBot="1">
      <c r="A74" s="1156"/>
      <c r="B74" s="642"/>
      <c r="C74" s="1259" t="s">
        <v>423</v>
      </c>
      <c r="D74" s="1260"/>
      <c r="E74" s="621">
        <f>'7. 강서구어린이집'!D22</f>
        <v>0</v>
      </c>
      <c r="F74" s="621">
        <f>'7. 강서구어린이집'!E22</f>
        <v>0</v>
      </c>
      <c r="G74" s="621">
        <f>'7. 강서구어린이집'!F22</f>
        <v>0</v>
      </c>
      <c r="H74" s="261">
        <f t="shared" si="30"/>
        <v>0</v>
      </c>
      <c r="I74" s="390" t="e">
        <f t="shared" si="31"/>
        <v>#DIV/0!</v>
      </c>
      <c r="J74" s="622"/>
    </row>
    <row r="75" spans="1:10" hidden="1">
      <c r="A75" s="1156"/>
      <c r="B75" s="641" t="s">
        <v>338</v>
      </c>
      <c r="C75" s="625" t="s">
        <v>333</v>
      </c>
      <c r="D75" s="391" t="s">
        <v>104</v>
      </c>
      <c r="E75" s="141">
        <f>'7. 강서구어린이집'!D23</f>
        <v>0</v>
      </c>
      <c r="F75" s="141">
        <f>'7. 강서구어린이집'!E23</f>
        <v>0</v>
      </c>
      <c r="G75" s="141">
        <f>'7. 강서구어린이집'!F23</f>
        <v>0</v>
      </c>
      <c r="H75" s="142">
        <f t="shared" si="30"/>
        <v>0</v>
      </c>
      <c r="I75" s="392" t="e">
        <f t="shared" si="31"/>
        <v>#DIV/0!</v>
      </c>
      <c r="J75" s="393"/>
    </row>
    <row r="76" spans="1:10" ht="17.25" hidden="1" thickBot="1">
      <c r="A76" s="1156"/>
      <c r="B76" s="643"/>
      <c r="C76" s="1259" t="s">
        <v>431</v>
      </c>
      <c r="D76" s="1260"/>
      <c r="E76" s="621">
        <f>'7. 강서구어린이집'!D26</f>
        <v>0</v>
      </c>
      <c r="F76" s="621">
        <f>'7. 강서구어린이집'!E26</f>
        <v>0</v>
      </c>
      <c r="G76" s="621">
        <f>'7. 강서구어린이집'!F26</f>
        <v>0</v>
      </c>
      <c r="H76" s="261">
        <f t="shared" si="30"/>
        <v>0</v>
      </c>
      <c r="I76" s="390" t="e">
        <f t="shared" si="31"/>
        <v>#DIV/0!</v>
      </c>
      <c r="J76" s="622"/>
    </row>
    <row r="77" spans="1:10" hidden="1">
      <c r="A77" s="1156"/>
      <c r="B77" s="641" t="s">
        <v>339</v>
      </c>
      <c r="C77" s="625" t="s">
        <v>334</v>
      </c>
      <c r="D77" s="391" t="s">
        <v>138</v>
      </c>
      <c r="E77" s="141">
        <f>'7. 강서구어린이집'!D25</f>
        <v>0</v>
      </c>
      <c r="F77" s="141">
        <f>'7. 강서구어린이집'!E25</f>
        <v>0</v>
      </c>
      <c r="G77" s="141">
        <f>'7. 강서구어린이집'!F25</f>
        <v>0</v>
      </c>
      <c r="H77" s="142">
        <f t="shared" si="30"/>
        <v>0</v>
      </c>
      <c r="I77" s="392" t="e">
        <f t="shared" si="31"/>
        <v>#DIV/0!</v>
      </c>
      <c r="J77" s="393"/>
    </row>
    <row r="78" spans="1:10" ht="17.25" hidden="1" thickBot="1">
      <c r="A78" s="1156"/>
      <c r="B78" s="643"/>
      <c r="C78" s="1259" t="s">
        <v>429</v>
      </c>
      <c r="D78" s="1260"/>
      <c r="E78" s="621">
        <f>'7. 강서구어린이집'!D26</f>
        <v>0</v>
      </c>
      <c r="F78" s="621">
        <f>'7. 강서구어린이집'!E26</f>
        <v>0</v>
      </c>
      <c r="G78" s="621">
        <f>'7. 강서구어린이집'!F26</f>
        <v>0</v>
      </c>
      <c r="H78" s="261">
        <f t="shared" si="30"/>
        <v>0</v>
      </c>
      <c r="I78" s="390" t="e">
        <f t="shared" si="31"/>
        <v>#DIV/0!</v>
      </c>
      <c r="J78" s="622"/>
    </row>
    <row r="79" spans="1:10" hidden="1">
      <c r="A79" s="1156"/>
      <c r="B79" s="1261" t="s">
        <v>337</v>
      </c>
      <c r="C79" s="1309" t="s">
        <v>335</v>
      </c>
      <c r="D79" s="628" t="s">
        <v>139</v>
      </c>
      <c r="E79" s="629">
        <f>'7. 강서구어린이집'!D27</f>
        <v>0</v>
      </c>
      <c r="F79" s="629">
        <f>'7. 강서구어린이집'!E27</f>
        <v>0</v>
      </c>
      <c r="G79" s="629">
        <f>'7. 강서구어린이집'!F27</f>
        <v>0</v>
      </c>
      <c r="H79" s="630">
        <f t="shared" si="30"/>
        <v>0</v>
      </c>
      <c r="I79" s="631" t="e">
        <f t="shared" si="31"/>
        <v>#DIV/0!</v>
      </c>
      <c r="J79" s="632"/>
    </row>
    <row r="80" spans="1:10" hidden="1">
      <c r="A80" s="1156"/>
      <c r="B80" s="1262"/>
      <c r="C80" s="1308"/>
      <c r="D80" s="214" t="s">
        <v>140</v>
      </c>
      <c r="E80" s="141">
        <f>'7. 강서구어린이집'!D28</f>
        <v>0</v>
      </c>
      <c r="F80" s="141">
        <f>'7. 강서구어린이집'!E28</f>
        <v>0</v>
      </c>
      <c r="G80" s="141">
        <f>'7. 강서구어린이집'!F28</f>
        <v>0</v>
      </c>
      <c r="H80" s="260">
        <f t="shared" si="30"/>
        <v>0</v>
      </c>
      <c r="I80" s="392" t="e">
        <f t="shared" si="31"/>
        <v>#DIV/0!</v>
      </c>
      <c r="J80" s="76"/>
    </row>
    <row r="81" spans="1:10" ht="17.25" hidden="1" thickBot="1">
      <c r="A81" s="1156"/>
      <c r="B81" s="1263"/>
      <c r="C81" s="1264" t="s">
        <v>423</v>
      </c>
      <c r="D81" s="1265"/>
      <c r="E81" s="621">
        <f>SUM(E79:E80)</f>
        <v>0</v>
      </c>
      <c r="F81" s="621">
        <f t="shared" ref="F81:G81" si="35">SUM(F79:F80)</f>
        <v>0</v>
      </c>
      <c r="G81" s="621">
        <f t="shared" si="35"/>
        <v>0</v>
      </c>
      <c r="H81" s="261">
        <f t="shared" si="30"/>
        <v>0</v>
      </c>
      <c r="I81" s="626" t="e">
        <f t="shared" si="31"/>
        <v>#DIV/0!</v>
      </c>
      <c r="J81" s="622"/>
    </row>
    <row r="82" spans="1:10" hidden="1">
      <c r="A82" s="1156"/>
      <c r="B82" s="1304" t="s">
        <v>336</v>
      </c>
      <c r="C82" s="1310" t="s">
        <v>336</v>
      </c>
      <c r="D82" s="391" t="s">
        <v>141</v>
      </c>
      <c r="E82" s="141">
        <f>'7. 강서구어린이집'!D30</f>
        <v>0</v>
      </c>
      <c r="F82" s="141">
        <f>'7. 강서구어린이집'!E30</f>
        <v>0</v>
      </c>
      <c r="G82" s="141">
        <f>'7. 강서구어린이집'!F30</f>
        <v>0</v>
      </c>
      <c r="H82" s="142">
        <f t="shared" si="30"/>
        <v>0</v>
      </c>
      <c r="I82" s="392" t="e">
        <f t="shared" si="31"/>
        <v>#DIV/0!</v>
      </c>
      <c r="J82" s="393"/>
    </row>
    <row r="83" spans="1:10" hidden="1">
      <c r="A83" s="1156"/>
      <c r="B83" s="1305"/>
      <c r="C83" s="1308"/>
      <c r="D83" s="214" t="s">
        <v>142</v>
      </c>
      <c r="E83" s="141">
        <f>'7. 강서구어린이집'!D31</f>
        <v>0</v>
      </c>
      <c r="F83" s="141">
        <f>'7. 강서구어린이집'!E31</f>
        <v>0</v>
      </c>
      <c r="G83" s="141">
        <f>'7. 강서구어린이집'!F31</f>
        <v>0</v>
      </c>
      <c r="H83" s="260">
        <f t="shared" si="30"/>
        <v>0</v>
      </c>
      <c r="I83" s="392" t="e">
        <f t="shared" si="31"/>
        <v>#DIV/0!</v>
      </c>
      <c r="J83" s="76"/>
    </row>
    <row r="84" spans="1:10" ht="17.25" hidden="1" thickBot="1">
      <c r="A84" s="1156"/>
      <c r="B84" s="617"/>
      <c r="C84" s="1267" t="s">
        <v>432</v>
      </c>
      <c r="D84" s="1267"/>
      <c r="E84" s="618">
        <f>SUM(E82:E83)</f>
        <v>0</v>
      </c>
      <c r="F84" s="618">
        <f t="shared" ref="F84:G84" si="36">SUM(F82:F83)</f>
        <v>0</v>
      </c>
      <c r="G84" s="618">
        <f t="shared" si="36"/>
        <v>0</v>
      </c>
      <c r="H84" s="618">
        <f>SUM(H82:H83)</f>
        <v>0</v>
      </c>
      <c r="I84" s="392" t="e">
        <f t="shared" si="31"/>
        <v>#DIV/0!</v>
      </c>
      <c r="J84" s="619"/>
    </row>
    <row r="85" spans="1:10" ht="18" hidden="1" thickBot="1">
      <c r="A85" s="1157"/>
      <c r="B85" s="1299" t="s">
        <v>50</v>
      </c>
      <c r="C85" s="1299"/>
      <c r="D85" s="1299"/>
      <c r="E85" s="265">
        <f>SUM(E29,E31,E36,E39,E42,E46,E49,E54,E57)</f>
        <v>11284673963</v>
      </c>
      <c r="F85" s="265">
        <f t="shared" ref="F85:G85" si="37">SUM(F29,F31,F36,F39,F42,F46,F49,F54,F57)</f>
        <v>8730454646</v>
      </c>
      <c r="G85" s="265">
        <f t="shared" si="37"/>
        <v>11648386805</v>
      </c>
      <c r="H85" s="265">
        <f>G85-E85</f>
        <v>363712842</v>
      </c>
      <c r="I85" s="616">
        <f t="shared" si="31"/>
        <v>3.2230691218243041E-2</v>
      </c>
      <c r="J85" s="266"/>
    </row>
    <row r="86" spans="1:10" ht="28.15" customHeight="1" thickBot="1">
      <c r="A86" s="270" t="s">
        <v>378</v>
      </c>
      <c r="B86" s="491" t="s">
        <v>379</v>
      </c>
      <c r="C86" s="270"/>
      <c r="D86" s="270"/>
      <c r="E86" s="270"/>
      <c r="F86" s="270"/>
      <c r="G86" s="270"/>
      <c r="H86" s="270"/>
      <c r="I86" s="270"/>
      <c r="J86" s="271" t="s">
        <v>169</v>
      </c>
    </row>
    <row r="87" spans="1:10" ht="17.45" customHeight="1">
      <c r="A87" s="1153" t="s">
        <v>163</v>
      </c>
      <c r="B87" s="1241" t="s">
        <v>16</v>
      </c>
      <c r="C87" s="1242"/>
      <c r="D87" s="1242"/>
      <c r="E87" s="1183" t="s">
        <v>302</v>
      </c>
      <c r="F87" s="1183" t="s">
        <v>401</v>
      </c>
      <c r="G87" s="1183" t="s">
        <v>301</v>
      </c>
      <c r="H87" s="1183" t="s">
        <v>71</v>
      </c>
      <c r="I87" s="1239" t="s">
        <v>59</v>
      </c>
      <c r="J87" s="1239" t="s">
        <v>168</v>
      </c>
    </row>
    <row r="88" spans="1:10" ht="18" customHeight="1" thickBot="1">
      <c r="A88" s="1154"/>
      <c r="B88" s="398" t="s">
        <v>0</v>
      </c>
      <c r="C88" s="399" t="s">
        <v>1</v>
      </c>
      <c r="D88" s="399" t="s">
        <v>2</v>
      </c>
      <c r="E88" s="1184"/>
      <c r="F88" s="1184"/>
      <c r="G88" s="1184"/>
      <c r="H88" s="1184"/>
      <c r="I88" s="1240"/>
      <c r="J88" s="1240"/>
    </row>
    <row r="89" spans="1:10" ht="16.5" customHeight="1">
      <c r="A89" s="1254" t="s">
        <v>164</v>
      </c>
      <c r="B89" s="1243" t="s">
        <v>228</v>
      </c>
      <c r="C89" s="1245" t="s">
        <v>229</v>
      </c>
      <c r="D89" s="256" t="s">
        <v>19</v>
      </c>
      <c r="E89" s="56">
        <f>'1. 본부사무국'!D28+'2.서울지부'!D28+'3.부산지부'!D28</f>
        <v>65930000</v>
      </c>
      <c r="F89" s="56">
        <f>'1. 본부사무국'!E28+'2.서울지부'!E28+'3.부산지부'!E28</f>
        <v>42131150</v>
      </c>
      <c r="G89" s="56">
        <f>'1. 본부사무국'!F28+'2.서울지부'!F28+'3.부산지부'!F28</f>
        <v>71386680</v>
      </c>
      <c r="H89" s="57">
        <f>G89-E89</f>
        <v>5456680</v>
      </c>
      <c r="I89" s="380">
        <f>H89/E89*100%</f>
        <v>8.276475049294707E-2</v>
      </c>
      <c r="J89" s="748"/>
    </row>
    <row r="90" spans="1:10">
      <c r="A90" s="1254"/>
      <c r="B90" s="1243"/>
      <c r="C90" s="1246"/>
      <c r="D90" s="253" t="s">
        <v>20</v>
      </c>
      <c r="E90" s="269">
        <f>'1. 본부사무국'!D29+'2.서울지부'!D29+'3.부산지부'!D29</f>
        <v>4900080</v>
      </c>
      <c r="F90" s="269">
        <f>'1. 본부사무국'!E29+'2.서울지부'!E29+'3.부산지부'!E29</f>
        <v>1466720</v>
      </c>
      <c r="G90" s="269">
        <f>'1. 본부사무국'!F29+'2.서울지부'!F29+'3.부산지부'!F29</f>
        <v>8200080</v>
      </c>
      <c r="H90" s="323">
        <f t="shared" ref="H90:H112" si="38">G90-E90</f>
        <v>3300000</v>
      </c>
      <c r="I90" s="379">
        <f t="shared" ref="I90:I112" si="39">H90/E90*100%</f>
        <v>0.67345839251604056</v>
      </c>
      <c r="J90" s="394"/>
    </row>
    <row r="91" spans="1:10">
      <c r="A91" s="1254"/>
      <c r="B91" s="1243"/>
      <c r="C91" s="1246"/>
      <c r="D91" s="253" t="s">
        <v>21</v>
      </c>
      <c r="E91" s="269">
        <f>'1. 본부사무국'!D30+'2.서울지부'!D30+'3.부산지부'!D30</f>
        <v>7218600</v>
      </c>
      <c r="F91" s="269">
        <f>'1. 본부사무국'!E30+'2.서울지부'!E30+'3.부산지부'!E30</f>
        <v>6494180</v>
      </c>
      <c r="G91" s="269">
        <f>'1. 본부사무국'!F30+'2.서울지부'!F30+'3.부산지부'!F30</f>
        <v>9913990</v>
      </c>
      <c r="H91" s="323">
        <f t="shared" si="38"/>
        <v>2695390</v>
      </c>
      <c r="I91" s="379">
        <f t="shared" si="39"/>
        <v>0.37339511816695758</v>
      </c>
      <c r="J91" s="395"/>
    </row>
    <row r="92" spans="1:10">
      <c r="A92" s="1254"/>
      <c r="B92" s="1243"/>
      <c r="C92" s="1246"/>
      <c r="D92" s="253" t="s">
        <v>22</v>
      </c>
      <c r="E92" s="269">
        <f>'1. 본부사무국'!D31+'2.서울지부'!D31+'3.부산지부'!D31</f>
        <v>1320000</v>
      </c>
      <c r="F92" s="269">
        <f>'1. 본부사무국'!E31+'2.서울지부'!E31+'3.부산지부'!E31</f>
        <v>800000</v>
      </c>
      <c r="G92" s="269">
        <f>'1. 본부사무국'!F31+'2.서울지부'!F31+'3.부산지부'!F31</f>
        <v>1200000</v>
      </c>
      <c r="H92" s="323">
        <f t="shared" si="38"/>
        <v>-120000</v>
      </c>
      <c r="I92" s="379">
        <f t="shared" si="39"/>
        <v>-9.0909090909090912E-2</v>
      </c>
      <c r="J92" s="396"/>
    </row>
    <row r="93" spans="1:10" ht="17.25" thickBot="1">
      <c r="A93" s="1254"/>
      <c r="B93" s="1243"/>
      <c r="C93" s="1247"/>
      <c r="D93" s="257" t="s">
        <v>14</v>
      </c>
      <c r="E93" s="71">
        <f>SUM(E89:E92)</f>
        <v>79368680</v>
      </c>
      <c r="F93" s="71">
        <f t="shared" ref="F93:G93" si="40">SUM(F89:F92)</f>
        <v>50892050</v>
      </c>
      <c r="G93" s="71">
        <f t="shared" si="40"/>
        <v>90700750</v>
      </c>
      <c r="H93" s="750">
        <f t="shared" si="38"/>
        <v>11332070</v>
      </c>
      <c r="I93" s="751">
        <f t="shared" si="39"/>
        <v>0.14277760446564061</v>
      </c>
      <c r="J93" s="325"/>
    </row>
    <row r="94" spans="1:10">
      <c r="A94" s="1254"/>
      <c r="B94" s="1243"/>
      <c r="C94" s="1245" t="s">
        <v>117</v>
      </c>
      <c r="D94" s="256" t="s">
        <v>23</v>
      </c>
      <c r="E94" s="328">
        <f>'1. 본부사무국'!D33+'2.서울지부'!D33+'3.부산지부'!D33</f>
        <v>1250000</v>
      </c>
      <c r="F94" s="328">
        <f>'1. 본부사무국'!E33+'2.서울지부'!E33+'3.부산지부'!E33</f>
        <v>0</v>
      </c>
      <c r="G94" s="328">
        <f>'1. 본부사무국'!F33+'2.서울지부'!F33+'3.부산지부'!F33</f>
        <v>1250000</v>
      </c>
      <c r="H94" s="57">
        <f t="shared" si="38"/>
        <v>0</v>
      </c>
      <c r="I94" s="380">
        <f t="shared" si="39"/>
        <v>0</v>
      </c>
      <c r="J94" s="397"/>
    </row>
    <row r="95" spans="1:10">
      <c r="A95" s="1254"/>
      <c r="B95" s="1243"/>
      <c r="C95" s="1246"/>
      <c r="D95" s="253" t="s">
        <v>24</v>
      </c>
      <c r="E95" s="320">
        <f>'1. 본부사무국'!D34+'2.서울지부'!D34+'3.부산지부'!D34</f>
        <v>1916000</v>
      </c>
      <c r="F95" s="320">
        <f>'1. 본부사무국'!E34+'2.서울지부'!E34+'3.부산지부'!E34</f>
        <v>532710</v>
      </c>
      <c r="G95" s="320">
        <f>'1. 본부사무국'!F34+'2.서울지부'!F34+'3.부산지부'!F34</f>
        <v>1200000</v>
      </c>
      <c r="H95" s="323">
        <f t="shared" si="38"/>
        <v>-716000</v>
      </c>
      <c r="I95" s="379">
        <f t="shared" si="39"/>
        <v>-0.37369519832985387</v>
      </c>
      <c r="J95" s="395"/>
    </row>
    <row r="96" spans="1:10" ht="17.25" thickBot="1">
      <c r="A96" s="1254"/>
      <c r="B96" s="1243"/>
      <c r="C96" s="1247"/>
      <c r="D96" s="257" t="s">
        <v>14</v>
      </c>
      <c r="E96" s="71">
        <f>SUM(E94:E95)</f>
        <v>3166000</v>
      </c>
      <c r="F96" s="71">
        <f t="shared" ref="F96:G96" si="41">SUM(F94:F95)</f>
        <v>532710</v>
      </c>
      <c r="G96" s="71">
        <f t="shared" si="41"/>
        <v>2450000</v>
      </c>
      <c r="H96" s="750">
        <f t="shared" si="38"/>
        <v>-716000</v>
      </c>
      <c r="I96" s="751">
        <f t="shared" si="39"/>
        <v>-0.22615287428932407</v>
      </c>
      <c r="J96" s="72"/>
    </row>
    <row r="97" spans="1:10">
      <c r="A97" s="1254"/>
      <c r="B97" s="1243"/>
      <c r="C97" s="1245" t="s">
        <v>340</v>
      </c>
      <c r="D97" s="256" t="s">
        <v>25</v>
      </c>
      <c r="E97" s="328">
        <f>'1. 본부사무국'!D36+'2.서울지부'!D36+'3.부산지부'!D36</f>
        <v>250000</v>
      </c>
      <c r="F97" s="328">
        <f>'1. 본부사무국'!E36+'2.서울지부'!E36+'3.부산지부'!E36</f>
        <v>0</v>
      </c>
      <c r="G97" s="328">
        <f>'1. 본부사무국'!F36+'2.서울지부'!F36+'3.부산지부'!F36</f>
        <v>100000</v>
      </c>
      <c r="H97" s="57">
        <f t="shared" si="38"/>
        <v>-150000</v>
      </c>
      <c r="I97" s="380">
        <f t="shared" si="39"/>
        <v>-0.6</v>
      </c>
      <c r="J97" s="755"/>
    </row>
    <row r="98" spans="1:10">
      <c r="A98" s="1254"/>
      <c r="B98" s="1243"/>
      <c r="C98" s="1246"/>
      <c r="D98" s="253" t="s">
        <v>26</v>
      </c>
      <c r="E98" s="320">
        <f>'1. 본부사무국'!D37+'2.서울지부'!D37+'3.부산지부'!D37</f>
        <v>7000000</v>
      </c>
      <c r="F98" s="320">
        <f>'1. 본부사무국'!E37+'2.서울지부'!E37+'3.부산지부'!E37</f>
        <v>2676780</v>
      </c>
      <c r="G98" s="320">
        <f>'1. 본부사무국'!F37+'2.서울지부'!F37+'3.부산지부'!F37</f>
        <v>3000000</v>
      </c>
      <c r="H98" s="323">
        <f t="shared" si="38"/>
        <v>-4000000</v>
      </c>
      <c r="I98" s="379">
        <f t="shared" si="39"/>
        <v>-0.5714285714285714</v>
      </c>
      <c r="J98" s="395"/>
    </row>
    <row r="99" spans="1:10">
      <c r="A99" s="1254"/>
      <c r="B99" s="1243"/>
      <c r="C99" s="1246"/>
      <c r="D99" s="253" t="s">
        <v>27</v>
      </c>
      <c r="E99" s="320">
        <f>'1. 본부사무국'!D38+'2.서울지부'!D38+'3.부산지부'!D38</f>
        <v>410000</v>
      </c>
      <c r="F99" s="320">
        <f>'1. 본부사무국'!E38+'2.서울지부'!E38+'3.부산지부'!E38</f>
        <v>124520</v>
      </c>
      <c r="G99" s="320">
        <f>'1. 본부사무국'!F38+'2.서울지부'!F38+'3.부산지부'!F38</f>
        <v>219120</v>
      </c>
      <c r="H99" s="323">
        <f t="shared" si="38"/>
        <v>-190880</v>
      </c>
      <c r="I99" s="379">
        <f t="shared" si="39"/>
        <v>-0.46556097560975612</v>
      </c>
      <c r="J99" s="395"/>
    </row>
    <row r="100" spans="1:10">
      <c r="A100" s="1254"/>
      <c r="B100" s="1243"/>
      <c r="C100" s="1246"/>
      <c r="D100" s="253" t="s">
        <v>28</v>
      </c>
      <c r="E100" s="320">
        <f>'1. 본부사무국'!D39+'2.서울지부'!D39+'3.부산지부'!D39</f>
        <v>42500000</v>
      </c>
      <c r="F100" s="320">
        <f>'1. 본부사무국'!E39+'2.서울지부'!E39+'3.부산지부'!E39</f>
        <v>7066137</v>
      </c>
      <c r="G100" s="320">
        <f>'1. 본부사무국'!F39+'2.서울지부'!F39+'3.부산지부'!F39</f>
        <v>7500000</v>
      </c>
      <c r="H100" s="323">
        <f t="shared" si="38"/>
        <v>-35000000</v>
      </c>
      <c r="I100" s="379">
        <f t="shared" si="39"/>
        <v>-0.82352941176470584</v>
      </c>
      <c r="J100" s="395"/>
    </row>
    <row r="101" spans="1:10">
      <c r="A101" s="1254"/>
      <c r="B101" s="1243"/>
      <c r="C101" s="1246"/>
      <c r="D101" s="253" t="s">
        <v>29</v>
      </c>
      <c r="E101" s="320">
        <f>'1. 본부사무국'!D40+'2.서울지부'!D40+'3.부산지부'!D40</f>
        <v>450000</v>
      </c>
      <c r="F101" s="320">
        <f>'1. 본부사무국'!E40+'2.서울지부'!E40+'3.부산지부'!E40</f>
        <v>56000</v>
      </c>
      <c r="G101" s="320">
        <f>'1. 본부사무국'!F40+'2.서울지부'!F40+'3.부산지부'!F40</f>
        <v>350000</v>
      </c>
      <c r="H101" s="323">
        <f t="shared" si="38"/>
        <v>-100000</v>
      </c>
      <c r="I101" s="379">
        <f t="shared" si="39"/>
        <v>-0.22222222222222221</v>
      </c>
      <c r="J101" s="396"/>
    </row>
    <row r="102" spans="1:10" ht="17.25" thickBot="1">
      <c r="A102" s="1254"/>
      <c r="B102" s="1243"/>
      <c r="C102" s="1247"/>
      <c r="D102" s="257" t="s">
        <v>14</v>
      </c>
      <c r="E102" s="71">
        <f>SUM(E97:E101)</f>
        <v>50610000</v>
      </c>
      <c r="F102" s="71">
        <f t="shared" ref="F102:G102" si="42">SUM(F97:F101)</f>
        <v>9923437</v>
      </c>
      <c r="G102" s="71">
        <f t="shared" si="42"/>
        <v>11169120</v>
      </c>
      <c r="H102" s="750">
        <f t="shared" si="38"/>
        <v>-39440880</v>
      </c>
      <c r="I102" s="751">
        <f t="shared" si="39"/>
        <v>-0.77931001778304687</v>
      </c>
      <c r="J102" s="72"/>
    </row>
    <row r="103" spans="1:10" ht="17.25" thickBot="1">
      <c r="A103" s="1254"/>
      <c r="B103" s="1244"/>
      <c r="C103" s="1266" t="s">
        <v>14</v>
      </c>
      <c r="D103" s="1266"/>
      <c r="E103" s="752">
        <f>SUM(E93,E96,E102)</f>
        <v>133144680</v>
      </c>
      <c r="F103" s="752">
        <f t="shared" ref="F103:G103" si="43">SUM(F93,F96,F102)</f>
        <v>61348197</v>
      </c>
      <c r="G103" s="752">
        <f t="shared" si="43"/>
        <v>104319870</v>
      </c>
      <c r="H103" s="753">
        <f t="shared" si="38"/>
        <v>-28824810</v>
      </c>
      <c r="I103" s="775">
        <f t="shared" si="39"/>
        <v>-0.21649239008272805</v>
      </c>
      <c r="J103" s="754"/>
    </row>
    <row r="104" spans="1:10" ht="17.25" thickBot="1">
      <c r="A104" s="1254"/>
      <c r="B104" s="1248" t="s">
        <v>341</v>
      </c>
      <c r="C104" s="1245" t="s">
        <v>254</v>
      </c>
      <c r="D104" s="256" t="s">
        <v>30</v>
      </c>
      <c r="E104" s="328">
        <f>'1. 본부사무국'!D43+'2.서울지부'!D43+'3.부산지부'!D43</f>
        <v>16500000</v>
      </c>
      <c r="F104" s="328">
        <f>'1. 본부사무국'!E43+'2.서울지부'!E43+'3.부산지부'!E43</f>
        <v>0</v>
      </c>
      <c r="G104" s="328">
        <f>'1. 본부사무국'!F43+'2.서울지부'!F43+'3.부산지부'!F43</f>
        <v>16500000</v>
      </c>
      <c r="H104" s="57">
        <f t="shared" si="38"/>
        <v>0</v>
      </c>
      <c r="I104" s="379">
        <f t="shared" si="39"/>
        <v>0</v>
      </c>
      <c r="J104" s="397"/>
    </row>
    <row r="105" spans="1:10">
      <c r="A105" s="1254"/>
      <c r="B105" s="1243"/>
      <c r="C105" s="1246"/>
      <c r="D105" s="253" t="s">
        <v>31</v>
      </c>
      <c r="E105" s="328">
        <f>'1. 본부사무국'!D44+'2.서울지부'!D44+'3.부산지부'!D44</f>
        <v>23913405</v>
      </c>
      <c r="F105" s="328">
        <f>'1. 본부사무국'!E44+'2.서울지부'!E44+'3.부산지부'!E44</f>
        <v>13000005</v>
      </c>
      <c r="G105" s="328">
        <f>'1. 본부사무국'!F44+'2.서울지부'!F44+'3.부산지부'!F44</f>
        <v>23913405</v>
      </c>
      <c r="H105" s="323">
        <f t="shared" si="38"/>
        <v>0</v>
      </c>
      <c r="I105" s="379">
        <f t="shared" si="39"/>
        <v>0</v>
      </c>
      <c r="J105" s="395"/>
    </row>
    <row r="106" spans="1:10" ht="17.25" thickBot="1">
      <c r="A106" s="1254"/>
      <c r="B106" s="1244"/>
      <c r="C106" s="1256" t="s">
        <v>14</v>
      </c>
      <c r="D106" s="1256"/>
      <c r="E106" s="71">
        <f>SUM(E104:E105)</f>
        <v>40413405</v>
      </c>
      <c r="F106" s="71">
        <f t="shared" ref="F106:G106" si="44">SUM(F104:F105)</f>
        <v>13000005</v>
      </c>
      <c r="G106" s="71">
        <f t="shared" si="44"/>
        <v>40413405</v>
      </c>
      <c r="H106" s="324">
        <f t="shared" si="38"/>
        <v>0</v>
      </c>
      <c r="I106" s="749">
        <f t="shared" si="39"/>
        <v>0</v>
      </c>
      <c r="J106" s="325"/>
    </row>
    <row r="107" spans="1:10">
      <c r="A107" s="1254"/>
      <c r="B107" s="1243" t="s">
        <v>5</v>
      </c>
      <c r="C107" s="252" t="s">
        <v>342</v>
      </c>
      <c r="D107" s="252" t="s">
        <v>9</v>
      </c>
      <c r="E107" s="756">
        <f>'1. 본부사무국'!D46+'2.서울지부'!D46+'3.부산지부'!D46</f>
        <v>3400000</v>
      </c>
      <c r="F107" s="756">
        <f>'1. 본부사무국'!E46+'2.서울지부'!E46+'3.부산지부'!E46</f>
        <v>162220</v>
      </c>
      <c r="G107" s="756">
        <f>'1. 본부사무국'!F46+'2.서울지부'!F46+'3.부산지부'!F46</f>
        <v>1000000</v>
      </c>
      <c r="H107" s="321">
        <f t="shared" si="38"/>
        <v>-2400000</v>
      </c>
      <c r="I107" s="379">
        <f t="shared" si="39"/>
        <v>-0.70588235294117652</v>
      </c>
      <c r="J107" s="757"/>
    </row>
    <row r="108" spans="1:10" ht="17.25" thickBot="1">
      <c r="A108" s="1254"/>
      <c r="B108" s="1244"/>
      <c r="C108" s="1256" t="s">
        <v>14</v>
      </c>
      <c r="D108" s="1256"/>
      <c r="E108" s="71">
        <f>E107</f>
        <v>3400000</v>
      </c>
      <c r="F108" s="71">
        <f t="shared" ref="F108:G108" si="45">F107</f>
        <v>162220</v>
      </c>
      <c r="G108" s="71">
        <f t="shared" si="45"/>
        <v>1000000</v>
      </c>
      <c r="H108" s="324">
        <f t="shared" si="38"/>
        <v>-2400000</v>
      </c>
      <c r="I108" s="379">
        <f t="shared" si="39"/>
        <v>-0.70588235294117652</v>
      </c>
      <c r="J108" s="325"/>
    </row>
    <row r="109" spans="1:10">
      <c r="A109" s="1254"/>
      <c r="B109" s="1248" t="s">
        <v>82</v>
      </c>
      <c r="C109" s="256" t="s">
        <v>343</v>
      </c>
      <c r="D109" s="256" t="s">
        <v>32</v>
      </c>
      <c r="E109" s="56">
        <f>'1. 본부사무국'!D48+'2.서울지부'!D48+'3.부산지부'!D48</f>
        <v>100000</v>
      </c>
      <c r="F109" s="56">
        <f>'1. 본부사무국'!E48+'2.서울지부'!E48+'3.부산지부'!E48</f>
        <v>0</v>
      </c>
      <c r="G109" s="56">
        <f>'1. 본부사무국'!F48+'2.서울지부'!F48+'3.부산지부'!F48</f>
        <v>0</v>
      </c>
      <c r="H109" s="57">
        <f t="shared" si="38"/>
        <v>-100000</v>
      </c>
      <c r="I109" s="379">
        <f t="shared" si="39"/>
        <v>-1</v>
      </c>
      <c r="J109" s="59"/>
    </row>
    <row r="110" spans="1:10" ht="17.25" thickBot="1">
      <c r="A110" s="1254"/>
      <c r="B110" s="1244"/>
      <c r="C110" s="257" t="s">
        <v>14</v>
      </c>
      <c r="D110" s="257"/>
      <c r="E110" s="71">
        <f>E109</f>
        <v>100000</v>
      </c>
      <c r="F110" s="71">
        <f t="shared" ref="F110:G110" si="46">F109</f>
        <v>0</v>
      </c>
      <c r="G110" s="71">
        <f t="shared" si="46"/>
        <v>0</v>
      </c>
      <c r="H110" s="324">
        <f t="shared" si="38"/>
        <v>-100000</v>
      </c>
      <c r="I110" s="1038">
        <f t="shared" si="39"/>
        <v>-1</v>
      </c>
      <c r="J110" s="72"/>
    </row>
    <row r="111" spans="1:10" ht="33">
      <c r="A111" s="1254"/>
      <c r="B111" s="1248" t="s">
        <v>53</v>
      </c>
      <c r="C111" s="256" t="s">
        <v>33</v>
      </c>
      <c r="D111" s="256" t="s">
        <v>34</v>
      </c>
      <c r="E111" s="56">
        <f>'1. 본부사무국'!D50+'2.서울지부'!D50+'3.부산지부'!D50</f>
        <v>591315</v>
      </c>
      <c r="F111" s="56">
        <f>'1. 본부사무국'!E50+'2.서울지부'!E50+'3.부산지부'!E50</f>
        <v>30182181</v>
      </c>
      <c r="G111" s="56">
        <f>'1. 본부사무국'!F50+'2.서울지부'!F50+'3.부산지부'!F50</f>
        <v>4089762</v>
      </c>
      <c r="H111" s="57">
        <f t="shared" si="38"/>
        <v>3498447</v>
      </c>
      <c r="I111" s="379">
        <f t="shared" si="39"/>
        <v>5.916384668070318</v>
      </c>
      <c r="J111" s="59"/>
    </row>
    <row r="112" spans="1:10" ht="17.25" thickBot="1">
      <c r="A112" s="1254"/>
      <c r="B112" s="1244"/>
      <c r="C112" s="257" t="s">
        <v>14</v>
      </c>
      <c r="D112" s="257"/>
      <c r="E112" s="71">
        <f>E111</f>
        <v>591315</v>
      </c>
      <c r="F112" s="71">
        <f t="shared" ref="F112:G112" si="47">F111</f>
        <v>30182181</v>
      </c>
      <c r="G112" s="71">
        <f t="shared" si="47"/>
        <v>4089762</v>
      </c>
      <c r="H112" s="324">
        <f t="shared" si="38"/>
        <v>3498447</v>
      </c>
      <c r="I112" s="1038">
        <f t="shared" si="39"/>
        <v>5.916384668070318</v>
      </c>
      <c r="J112" s="72"/>
    </row>
    <row r="113" spans="1:10" ht="17.25" thickBot="1">
      <c r="A113" s="1255"/>
      <c r="B113" s="1252" t="s">
        <v>18</v>
      </c>
      <c r="C113" s="1253"/>
      <c r="D113" s="1253"/>
      <c r="E113" s="376">
        <f>SUM(E103,E106,E108,E110,E112)</f>
        <v>177649400</v>
      </c>
      <c r="F113" s="376">
        <f t="shared" ref="F113:G113" si="48">SUM(F103,F106,F108,F110,F112)</f>
        <v>104692603</v>
      </c>
      <c r="G113" s="376">
        <f t="shared" si="48"/>
        <v>149823037</v>
      </c>
      <c r="H113" s="377">
        <f>G113-E113</f>
        <v>-27826363</v>
      </c>
      <c r="I113" s="758">
        <f>H113/E113*100%</f>
        <v>-0.15663640293747122</v>
      </c>
      <c r="J113" s="378"/>
    </row>
    <row r="114" spans="1:10" ht="17.25" thickBot="1">
      <c r="B114" s="41"/>
      <c r="C114" s="42"/>
      <c r="D114" s="42"/>
      <c r="E114" s="42"/>
      <c r="F114" s="42"/>
      <c r="G114" s="42"/>
      <c r="H114" s="42"/>
      <c r="I114" s="68"/>
      <c r="J114" s="42"/>
    </row>
    <row r="115" spans="1:10" ht="20.25" thickBot="1">
      <c r="A115" s="400"/>
      <c r="B115" s="1249" t="s">
        <v>380</v>
      </c>
      <c r="C115" s="1250"/>
      <c r="D115" s="1250"/>
      <c r="E115" s="1250"/>
      <c r="F115" s="1250"/>
      <c r="G115" s="1250"/>
      <c r="H115" s="1250"/>
      <c r="I115" s="1250"/>
      <c r="J115" s="1251"/>
    </row>
    <row r="116" spans="1:10" ht="17.45" customHeight="1">
      <c r="A116" s="1205" t="s">
        <v>264</v>
      </c>
      <c r="B116" s="1225" t="s">
        <v>35</v>
      </c>
      <c r="C116" s="1226"/>
      <c r="D116" s="1226"/>
      <c r="E116" s="1183" t="s">
        <v>302</v>
      </c>
      <c r="F116" s="1183" t="s">
        <v>401</v>
      </c>
      <c r="G116" s="1183" t="s">
        <v>301</v>
      </c>
      <c r="H116" s="1183" t="s">
        <v>71</v>
      </c>
      <c r="I116" s="1185" t="s">
        <v>59</v>
      </c>
      <c r="J116" s="1187" t="s">
        <v>73</v>
      </c>
    </row>
    <row r="117" spans="1:10" ht="18" customHeight="1" thickBot="1">
      <c r="A117" s="1206"/>
      <c r="B117" s="97" t="s">
        <v>0</v>
      </c>
      <c r="C117" s="170" t="s">
        <v>1</v>
      </c>
      <c r="D117" s="170" t="s">
        <v>2</v>
      </c>
      <c r="E117" s="1184"/>
      <c r="F117" s="1184"/>
      <c r="G117" s="1184"/>
      <c r="H117" s="1184"/>
      <c r="I117" s="1186"/>
      <c r="J117" s="1188"/>
    </row>
    <row r="118" spans="1:10">
      <c r="A118" s="1207" t="s">
        <v>165</v>
      </c>
      <c r="B118" s="462" t="s">
        <v>228</v>
      </c>
      <c r="C118" s="1234" t="s">
        <v>229</v>
      </c>
      <c r="D118" s="1026" t="s">
        <v>19</v>
      </c>
      <c r="E118" s="287">
        <f>'4. 서울Y 봉천종합사회복지관'!D53+'5.서울Y누리봄'!D53+'6. 강서종합사회복지관(총괄)'!D53+'8.강서구지역자활센터(장기요양사업)'!D53+'9.은학의집(총괄)'!D53+'9.울산씨밀레'!D53</f>
        <v>4049404290</v>
      </c>
      <c r="F118" s="287">
        <f>'4. 서울Y 봉천종합사회복지관'!E53+'5.서울Y누리봄'!E53+'6. 강서종합사회복지관(총괄)'!E53+'8.강서구지역자활센터(장기요양사업)'!E53+'9.은학의집(총괄)'!E53+'9.울산씨밀레'!E53</f>
        <v>2654269813</v>
      </c>
      <c r="G118" s="287">
        <f>'4. 서울Y 봉천종합사회복지관'!F53+'5.서울Y누리봄'!F53+'6. 강서종합사회복지관(총괄)'!F53+'8.강서구지역자활센터(장기요양사업)'!F53+'9.은학의집(총괄)'!F53+'9.울산씨밀레'!F53</f>
        <v>4180427760</v>
      </c>
      <c r="H118" s="734">
        <f>G118-E118</f>
        <v>131023470</v>
      </c>
      <c r="I118" s="596">
        <f>H118/E118*100%</f>
        <v>3.2356233316481228E-2</v>
      </c>
      <c r="J118" s="737"/>
    </row>
    <row r="119" spans="1:10">
      <c r="A119" s="1208"/>
      <c r="B119" s="413"/>
      <c r="C119" s="1199"/>
      <c r="D119" s="1011" t="s">
        <v>38</v>
      </c>
      <c r="E119" s="287">
        <f>'4. 서울Y 봉천종합사회복지관'!D54+'5.서울Y누리봄'!D54+'6. 강서종합사회복지관(총괄)'!D54+'8.강서구지역자활센터(장기요양사업)'!D54+'9.은학의집(총괄)'!D54+'9.울산씨밀레'!D54</f>
        <v>880103770</v>
      </c>
      <c r="F119" s="287">
        <f>'4. 서울Y 봉천종합사회복지관'!E54+'5.서울Y누리봄'!E54+'6. 강서종합사회복지관(총괄)'!E54+'8.강서구지역자활센터(장기요양사업)'!E54+'9.은학의집(총괄)'!E54+'9.울산씨밀레'!E54</f>
        <v>497599993</v>
      </c>
      <c r="G119" s="287">
        <f>'4. 서울Y 봉천종합사회복지관'!F54+'5.서울Y누리봄'!F54+'6. 강서종합사회복지관(총괄)'!F54+'8.강서구지역자활센터(장기요양사업)'!F54+'9.은학의집(총괄)'!F54+'9.울산씨밀레'!F54</f>
        <v>938383670</v>
      </c>
      <c r="H119" s="78">
        <f t="shared" ref="H119:H184" si="49">G119-E119</f>
        <v>58279900</v>
      </c>
      <c r="I119" s="162">
        <f t="shared" ref="I119:I184" si="50">H119/E119*100%</f>
        <v>6.6219350475001368E-2</v>
      </c>
      <c r="J119" s="45"/>
    </row>
    <row r="120" spans="1:10">
      <c r="A120" s="1208"/>
      <c r="B120" s="413"/>
      <c r="C120" s="1199"/>
      <c r="D120" s="1011" t="s">
        <v>222</v>
      </c>
      <c r="E120" s="287">
        <f>'4. 서울Y 봉천종합사회복지관'!D55+'5.서울Y누리봄'!D55+'6. 강서종합사회복지관(총괄)'!D55+'8.강서구지역자활센터(장기요양사업)'!D55+'9.은학의집(총괄)'!D55+'9.울산씨밀레'!D55</f>
        <v>12000000</v>
      </c>
      <c r="F120" s="287">
        <f>'4. 서울Y 봉천종합사회복지관'!E55+'5.서울Y누리봄'!E55+'6. 강서종합사회복지관(총괄)'!E55+'8.강서구지역자활센터(장기요양사업)'!E55+'9.은학의집(총괄)'!E55+'9.울산씨밀레'!E55</f>
        <v>3296220</v>
      </c>
      <c r="G120" s="287">
        <f>'4. 서울Y 봉천종합사회복지관'!F55+'5.서울Y누리봄'!F55+'6. 강서종합사회복지관(총괄)'!F55+'8.강서구지역자활센터(장기요양사업)'!F55+'9.은학의집(총괄)'!F55+'9.울산씨밀레'!F55</f>
        <v>12000000</v>
      </c>
      <c r="H120" s="78">
        <f t="shared" si="49"/>
        <v>0</v>
      </c>
      <c r="I120" s="162">
        <f t="shared" si="50"/>
        <v>0</v>
      </c>
      <c r="J120" s="45"/>
    </row>
    <row r="121" spans="1:10">
      <c r="A121" s="1208"/>
      <c r="B121" s="413"/>
      <c r="C121" s="1199"/>
      <c r="D121" s="1011" t="s">
        <v>223</v>
      </c>
      <c r="E121" s="287">
        <f>'4. 서울Y 봉천종합사회복지관'!D56+'5.서울Y누리봄'!D56+'6. 강서종합사회복지관(총괄)'!D56+'8.강서구지역자활센터(장기요양사업)'!D56+'9.은학의집(총괄)'!D56+'9.울산씨밀레'!D56</f>
        <v>409343570</v>
      </c>
      <c r="F121" s="287">
        <f>'4. 서울Y 봉천종합사회복지관'!E56+'5.서울Y누리봄'!E56+'6. 강서종합사회복지관(총괄)'!E56+'8.강서구지역자활센터(장기요양사업)'!E56+'9.은학의집(총괄)'!E56+'9.울산씨밀레'!E56</f>
        <v>259522018</v>
      </c>
      <c r="G121" s="287">
        <f>'4. 서울Y 봉천종합사회복지관'!F56+'5.서울Y누리봄'!F56+'6. 강서종합사회복지관(총괄)'!F56+'8.강서구지역자활센터(장기요양사업)'!F56+'9.은학의집(총괄)'!F56+'9.울산씨밀레'!F56</f>
        <v>422542920</v>
      </c>
      <c r="H121" s="90">
        <f t="shared" si="49"/>
        <v>13199350</v>
      </c>
      <c r="I121" s="162">
        <f t="shared" si="50"/>
        <v>3.2245162663725242E-2</v>
      </c>
      <c r="J121" s="45"/>
    </row>
    <row r="122" spans="1:10">
      <c r="A122" s="1208"/>
      <c r="B122" s="413"/>
      <c r="C122" s="1199"/>
      <c r="D122" s="1011" t="s">
        <v>39</v>
      </c>
      <c r="E122" s="287">
        <f>'4. 서울Y 봉천종합사회복지관'!D57+'5.서울Y누리봄'!D57+'6. 강서종합사회복지관(총괄)'!D57+'8.강서구지역자활센터(장기요양사업)'!D57+'9.은학의집(총괄)'!D57+'9.울산씨밀레'!D57</f>
        <v>502969940</v>
      </c>
      <c r="F122" s="287">
        <f>'4. 서울Y 봉천종합사회복지관'!E57+'5.서울Y누리봄'!E57+'6. 강서종합사회복지관(총괄)'!E57+'8.강서구지역자활센터(장기요양사업)'!E57+'9.은학의집(총괄)'!E57+'9.울산씨밀레'!E57</f>
        <v>276738340</v>
      </c>
      <c r="G122" s="287">
        <f>'4. 서울Y 봉천종합사회복지관'!F57+'5.서울Y누리봄'!F57+'6. 강서종합사회복지관(총괄)'!F57+'8.강서구지역자활센터(장기요양사업)'!F57+'9.은학의집(총괄)'!F57+'9.울산씨밀레'!F57</f>
        <v>509421330</v>
      </c>
      <c r="H122" s="90">
        <f t="shared" si="49"/>
        <v>6451390</v>
      </c>
      <c r="I122" s="162">
        <f t="shared" si="50"/>
        <v>1.2826591585175051E-2</v>
      </c>
      <c r="J122" s="45"/>
    </row>
    <row r="123" spans="1:10">
      <c r="A123" s="1208"/>
      <c r="B123" s="413"/>
      <c r="C123" s="1199"/>
      <c r="D123" s="414" t="s">
        <v>22</v>
      </c>
      <c r="E123" s="287">
        <f>'4. 서울Y 봉천종합사회복지관'!D58+'5.서울Y누리봄'!D58+'6. 강서종합사회복지관(총괄)'!D58+'8.강서구지역자활센터(장기요양사업)'!D58+'9.은학의집(총괄)'!D58+'9.울산씨밀레'!D58</f>
        <v>31767340</v>
      </c>
      <c r="F123" s="287">
        <f>'4. 서울Y 봉천종합사회복지관'!E58+'5.서울Y누리봄'!E58+'6. 강서종합사회복지관(총괄)'!E58+'8.강서구지역자활센터(장기요양사업)'!E58+'9.은학의집(총괄)'!E58+'9.울산씨밀레'!E58</f>
        <v>13216490</v>
      </c>
      <c r="G123" s="287">
        <f>'4. 서울Y 봉천종합사회복지관'!F58+'5.서울Y누리봄'!F58+'6. 강서종합사회복지관(총괄)'!F58+'8.강서구지역자활센터(장기요양사업)'!F58+'9.은학의집(총괄)'!F58+'9.울산씨밀레'!F58</f>
        <v>62767340</v>
      </c>
      <c r="H123" s="44">
        <f t="shared" si="49"/>
        <v>31000000</v>
      </c>
      <c r="I123" s="162">
        <f t="shared" si="50"/>
        <v>0.97584500307548572</v>
      </c>
      <c r="J123" s="45"/>
    </row>
    <row r="124" spans="1:10" ht="17.25" thickBot="1">
      <c r="A124" s="1208"/>
      <c r="B124" s="413"/>
      <c r="C124" s="1235"/>
      <c r="D124" s="773" t="s">
        <v>14</v>
      </c>
      <c r="E124" s="732">
        <f>SUM(E118:E123)</f>
        <v>5885588910</v>
      </c>
      <c r="F124" s="825">
        <f t="shared" ref="F124:G124" si="51">SUM(F118:F123)</f>
        <v>3704642874</v>
      </c>
      <c r="G124" s="732">
        <f t="shared" si="51"/>
        <v>6125543020</v>
      </c>
      <c r="H124" s="713">
        <f t="shared" si="49"/>
        <v>239954110</v>
      </c>
      <c r="I124" s="733">
        <f t="shared" si="50"/>
        <v>4.0769770649849886E-2</v>
      </c>
      <c r="J124" s="49"/>
    </row>
    <row r="125" spans="1:10">
      <c r="A125" s="1208"/>
      <c r="B125" s="413"/>
      <c r="C125" s="1234" t="s">
        <v>230</v>
      </c>
      <c r="D125" s="654" t="s">
        <v>23</v>
      </c>
      <c r="E125" s="1101">
        <f>'4. 서울Y 봉천종합사회복지관'!D60+'5.서울Y누리봄'!D60+'6. 강서종합사회복지관(총괄)'!D60+'8.강서구지역자활센터(장기요양사업)'!D60+'9.은학의집(총괄)'!D60+'9.울산씨밀레'!D60</f>
        <v>18778000</v>
      </c>
      <c r="F125" s="287">
        <f>'4. 서울Y 봉천종합사회복지관'!E60+'5.서울Y누리봄'!E60+'6. 강서종합사회복지관(총괄)'!E60+'8.강서구지역자활센터(장기요양사업)'!E60+'9.은학의집(총괄)'!E60+'9.울산씨밀레'!E60</f>
        <v>3183400</v>
      </c>
      <c r="G125" s="1102">
        <f>'4. 서울Y 봉천종합사회복지관'!F60+'5.서울Y누리봄'!G60+'6. 강서종합사회복지관(총괄)'!F60+'8.강서구지역자활센터(장기요양사업)'!F60+'9.은학의집(총괄)'!F60+'9.울산씨밀레'!F60</f>
        <v>19778000</v>
      </c>
      <c r="H125" s="200">
        <f t="shared" si="49"/>
        <v>1000000</v>
      </c>
      <c r="I125" s="596">
        <f t="shared" si="50"/>
        <v>5.3253807647246777E-2</v>
      </c>
      <c r="J125" s="737"/>
    </row>
    <row r="126" spans="1:10">
      <c r="A126" s="1208"/>
      <c r="B126" s="413"/>
      <c r="C126" s="1199"/>
      <c r="D126" s="1100" t="s">
        <v>224</v>
      </c>
      <c r="E126" s="275">
        <f>'4. 서울Y 봉천종합사회복지관'!D61+'5.서울Y누리봄'!D61+'6. 강서종합사회복지관(총괄)'!D61+'8.강서구지역자활센터(장기요양사업)'!D61+'9.은학의집(총괄)'!D61+'9.울산씨밀레'!D61</f>
        <v>17400000</v>
      </c>
      <c r="F126" s="52">
        <f>'4. 서울Y 봉천종합사회복지관'!E61+'5.서울Y누리봄'!E61+'6. 강서종합사회복지관(총괄)'!E61+'8.강서구지역자활센터(장기요양사업)'!E61+'9.은학의집(총괄)'!E61+'9.울산씨밀레'!E61</f>
        <v>13211780</v>
      </c>
      <c r="G126" s="52">
        <f>'4. 서울Y 봉천종합사회복지관'!F61+'5.서울Y누리봄'!G61+'6. 강서종합사회복지관(총괄)'!F61+'8.강서구지역자활센터(장기요양사업)'!F61+'9.은학의집(총괄)'!F61+'9.울산씨밀레'!F61</f>
        <v>19800000</v>
      </c>
      <c r="H126" s="78">
        <f t="shared" si="49"/>
        <v>2400000</v>
      </c>
      <c r="I126" s="162">
        <f t="shared" si="50"/>
        <v>0.13793103448275862</v>
      </c>
      <c r="J126" s="45"/>
    </row>
    <row r="127" spans="1:10">
      <c r="A127" s="1208"/>
      <c r="B127" s="413"/>
      <c r="C127" s="1199"/>
      <c r="D127" s="414" t="s">
        <v>24</v>
      </c>
      <c r="E127" s="761">
        <f>'4. 서울Y 봉천종합사회복지관'!D62+'5.서울Y누리봄'!D62+'6. 강서종합사회복지관(총괄)'!D62+'8.강서구지역자활센터(장기요양사업)'!D62+'9.은학의집(총괄)'!D62+'9.울산씨밀레'!D62</f>
        <v>52220000</v>
      </c>
      <c r="F127" s="52">
        <f>'4. 서울Y 봉천종합사회복지관'!E62+'5.서울Y누리봄'!E62+'6. 강서종합사회복지관(총괄)'!E62+'8.강서구지역자활센터(장기요양사업)'!E62+'9.은학의집(총괄)'!E62+'9.울산씨밀레'!E62</f>
        <v>5254800</v>
      </c>
      <c r="G127" s="52">
        <f>'4. 서울Y 봉천종합사회복지관'!F62+'5.서울Y누리봄'!G62+'6. 강서종합사회복지관(총괄)'!F62+'8.강서구지역자활센터(장기요양사업)'!F62+'9.은학의집(총괄)'!F62+'9.울산씨밀레'!F62</f>
        <v>54320000</v>
      </c>
      <c r="H127" s="78">
        <f t="shared" si="49"/>
        <v>2100000</v>
      </c>
      <c r="I127" s="162">
        <f t="shared" si="50"/>
        <v>4.0214477211796246E-2</v>
      </c>
      <c r="J127" s="45"/>
    </row>
    <row r="128" spans="1:10" ht="17.25" thickBot="1">
      <c r="A128" s="1208"/>
      <c r="B128" s="413"/>
      <c r="C128" s="1235"/>
      <c r="D128" s="773" t="s">
        <v>14</v>
      </c>
      <c r="E128" s="732">
        <f>SUM(E125:E127)</f>
        <v>88398000</v>
      </c>
      <c r="F128" s="825">
        <f t="shared" ref="F128:G128" si="52">SUM(F125:F127)</f>
        <v>21649980</v>
      </c>
      <c r="G128" s="732">
        <f t="shared" si="52"/>
        <v>93898000</v>
      </c>
      <c r="H128" s="713">
        <f t="shared" si="49"/>
        <v>5500000</v>
      </c>
      <c r="I128" s="733">
        <f t="shared" si="50"/>
        <v>6.2218602230819701E-2</v>
      </c>
      <c r="J128" s="49"/>
    </row>
    <row r="129" spans="1:10">
      <c r="A129" s="1208"/>
      <c r="B129" s="413"/>
      <c r="C129" s="1234" t="s">
        <v>231</v>
      </c>
      <c r="D129" s="772" t="s">
        <v>25</v>
      </c>
      <c r="E129" s="1028">
        <f>'4. 서울Y 봉천종합사회복지관'!D64+'5.서울Y누리봄'!D64+'6. 강서종합사회복지관(총괄)'!D64+'8.강서구지역자활센터(장기요양사업)'!D64+'9.은학의집(총괄)'!D64+'9.울산씨밀레'!D64</f>
        <v>17760000</v>
      </c>
      <c r="F129" s="1028">
        <f>'4. 서울Y 봉천종합사회복지관'!E64+'5.서울Y누리봄'!E64+'6. 강서종합사회복지관(총괄)'!E64+'8.강서구지역자활센터(장기요양사업)'!E64+'9.은학의집(총괄)'!E64+'9.울산씨밀레'!E64</f>
        <v>5623970</v>
      </c>
      <c r="G129" s="1028">
        <f>'4. 서울Y 봉천종합사회복지관'!F64+'5.서울Y누리봄'!F64+'6. 강서종합사회복지관(총괄)'!F64+'8.강서구지역자활센터(장기요양사업)'!F64+'9.은학의집(총괄)'!F64+'9.울산씨밀레'!F64</f>
        <v>19260000</v>
      </c>
      <c r="H129" s="200">
        <f t="shared" si="49"/>
        <v>1500000</v>
      </c>
      <c r="I129" s="596">
        <f t="shared" si="50"/>
        <v>8.4459459459459457E-2</v>
      </c>
      <c r="J129" s="737"/>
    </row>
    <row r="130" spans="1:10">
      <c r="A130" s="1208"/>
      <c r="B130" s="413"/>
      <c r="C130" s="1199"/>
      <c r="D130" s="1011" t="s">
        <v>40</v>
      </c>
      <c r="E130" s="79">
        <f>'4. 서울Y 봉천종합사회복지관'!D65+'5.서울Y누리봄'!D65+'6. 강서종합사회복지관(총괄)'!D65+'8.강서구지역자활센터(장기요양사업)'!D65+'9.은학의집(총괄)'!D65+'9.울산씨밀레'!D65</f>
        <v>194426602</v>
      </c>
      <c r="F130" s="79">
        <f>'4. 서울Y 봉천종합사회복지관'!E65+'5.서울Y누리봄'!E65+'6. 강서종합사회복지관(총괄)'!E65+'8.강서구지역자활센터(장기요양사업)'!E65+'9.은학의집(총괄)'!E65+'9.울산씨밀레'!E65</f>
        <v>87680183</v>
      </c>
      <c r="G130" s="79">
        <f>'4. 서울Y 봉천종합사회복지관'!F65+'5.서울Y누리봄'!F65+'6. 강서종합사회복지관(총괄)'!F65+'8.강서구지역자활센터(장기요양사업)'!F65+'9.은학의집(총괄)'!F65+'9.울산씨밀레'!F65</f>
        <v>190110156</v>
      </c>
      <c r="H130" s="90">
        <f t="shared" si="49"/>
        <v>-4316446</v>
      </c>
      <c r="I130" s="162">
        <f t="shared" si="50"/>
        <v>-2.2200902323026763E-2</v>
      </c>
      <c r="J130" s="45"/>
    </row>
    <row r="131" spans="1:10">
      <c r="A131" s="1208"/>
      <c r="B131" s="413"/>
      <c r="C131" s="1199"/>
      <c r="D131" s="1011" t="s">
        <v>27</v>
      </c>
      <c r="E131" s="79">
        <f>'4. 서울Y 봉천종합사회복지관'!D66+'5.서울Y누리봄'!D66+'6. 강서종합사회복지관(총괄)'!D66+'8.강서구지역자활센터(장기요양사업)'!D66+'9.은학의집(총괄)'!D66+'9.울산씨밀레'!D66</f>
        <v>414842000</v>
      </c>
      <c r="F131" s="79">
        <f>'4. 서울Y 봉천종합사회복지관'!E66+'5.서울Y누리봄'!E66+'6. 강서종합사회복지관(총괄)'!E66+'8.강서구지역자활센터(장기요양사업)'!E66+'9.은학의집(총괄)'!E66+'9.울산씨밀레'!E66</f>
        <v>151206153</v>
      </c>
      <c r="G131" s="79">
        <f>'4. 서울Y 봉천종합사회복지관'!F66+'5.서울Y누리봄'!F66+'6. 강서종합사회복지관(총괄)'!F66+'8.강서구지역자활센터(장기요양사업)'!F66+'9.은학의집(총괄)'!F66+'9.울산씨밀레'!F66</f>
        <v>399241795</v>
      </c>
      <c r="H131" s="90">
        <f t="shared" si="49"/>
        <v>-15600205</v>
      </c>
      <c r="I131" s="162">
        <f t="shared" si="50"/>
        <v>-3.7605172571726103E-2</v>
      </c>
      <c r="J131" s="45"/>
    </row>
    <row r="132" spans="1:10">
      <c r="A132" s="1208"/>
      <c r="B132" s="413"/>
      <c r="C132" s="1199"/>
      <c r="D132" s="1011" t="s">
        <v>28</v>
      </c>
      <c r="E132" s="79">
        <f>'4. 서울Y 봉천종합사회복지관'!D67+'5.서울Y누리봄'!D67+'6. 강서종합사회복지관(총괄)'!D67+'8.강서구지역자활센터(장기요양사업)'!D67+'9.은학의집(총괄)'!D67+'9.울산씨밀레'!D67</f>
        <v>52361090</v>
      </c>
      <c r="F132" s="79">
        <f>'4. 서울Y 봉천종합사회복지관'!E67+'5.서울Y누리봄'!E67+'6. 강서종합사회복지관(총괄)'!E67+'8.강서구지역자활센터(장기요양사업)'!E67+'9.은학의집(총괄)'!E67+'9.울산씨밀레'!E67</f>
        <v>37099920</v>
      </c>
      <c r="G132" s="79">
        <f>'4. 서울Y 봉천종합사회복지관'!F67+'5.서울Y누리봄'!F67+'6. 강서종합사회복지관(총괄)'!F67+'8.강서구지역자활센터(장기요양사업)'!F67+'9.은학의집(총괄)'!F67+'9.울산씨밀레'!F67</f>
        <v>55867900</v>
      </c>
      <c r="H132" s="90">
        <f t="shared" si="49"/>
        <v>3506810</v>
      </c>
      <c r="I132" s="162">
        <f t="shared" si="50"/>
        <v>6.6973586684310818E-2</v>
      </c>
      <c r="J132" s="45"/>
    </row>
    <row r="133" spans="1:10">
      <c r="A133" s="1208"/>
      <c r="B133" s="463"/>
      <c r="C133" s="1199"/>
      <c r="D133" s="1011" t="s">
        <v>41</v>
      </c>
      <c r="E133" s="79">
        <f>'4. 서울Y 봉천종합사회복지관'!D68+'5.서울Y누리봄'!D68+'6. 강서종합사회복지관(총괄)'!D68+'8.강서구지역자활센터(장기요양사업)'!D68+'9.은학의집(총괄)'!D68+'9.울산씨밀레'!D68</f>
        <v>90647500</v>
      </c>
      <c r="F133" s="79">
        <f>'4. 서울Y 봉천종합사회복지관'!E68+'5.서울Y누리봄'!E68+'6. 강서종합사회복지관(총괄)'!E68+'8.강서구지역자활센터(장기요양사업)'!E68+'9.은학의집(총괄)'!E68+'9.울산씨밀레'!E68</f>
        <v>26753334</v>
      </c>
      <c r="G133" s="79">
        <f>'4. 서울Y 봉천종합사회복지관'!F68+'5.서울Y누리봄'!F68+'6. 강서종합사회복지관(총괄)'!F68+'8.강서구지역자활센터(장기요양사업)'!F68+'9.은학의집(총괄)'!F68+'9.울산씨밀레'!F68</f>
        <v>88986300</v>
      </c>
      <c r="H133" s="201">
        <f t="shared" si="49"/>
        <v>-1661200</v>
      </c>
      <c r="I133" s="162">
        <f t="shared" si="50"/>
        <v>-1.8325932871838715E-2</v>
      </c>
      <c r="J133" s="89"/>
    </row>
    <row r="134" spans="1:10">
      <c r="A134" s="1208"/>
      <c r="B134" s="463"/>
      <c r="C134" s="1199"/>
      <c r="D134" s="655" t="s">
        <v>227</v>
      </c>
      <c r="E134" s="79">
        <f>'4. 서울Y 봉천종합사회복지관'!D69+'5.서울Y누리봄'!D69+'6. 강서종합사회복지관(총괄)'!D69+'8.강서구지역자활센터(장기요양사업)'!D69+'9.은학의집(총괄)'!D69+'9.울산씨밀레'!D69</f>
        <v>5343000</v>
      </c>
      <c r="F134" s="79">
        <f>'4. 서울Y 봉천종합사회복지관'!E69+'5.서울Y누리봄'!E69+'6. 강서종합사회복지관(총괄)'!E69+'8.강서구지역자활센터(장기요양사업)'!E69+'9.은학의집(총괄)'!E69+'9.울산씨밀레'!E69</f>
        <v>1343000</v>
      </c>
      <c r="G134" s="79">
        <f>'4. 서울Y 봉천종합사회복지관'!F69+'5.서울Y누리봄'!F69+'6. 강서종합사회복지관(총괄)'!F69+'8.강서구지역자활센터(장기요양사업)'!F69+'9.은학의집(총괄)'!F69+'9.울산씨밀레'!F69</f>
        <v>5343000</v>
      </c>
      <c r="H134" s="52">
        <f t="shared" si="49"/>
        <v>0</v>
      </c>
      <c r="I134" s="162"/>
      <c r="J134" s="96"/>
    </row>
    <row r="135" spans="1:10">
      <c r="A135" s="1208"/>
      <c r="B135" s="463"/>
      <c r="C135" s="1199"/>
      <c r="D135" s="655" t="s">
        <v>42</v>
      </c>
      <c r="E135" s="79">
        <f>'4. 서울Y 봉천종합사회복지관'!D70+'5.서울Y누리봄'!D70+'6. 강서종합사회복지관(총괄)'!D70+'8.강서구지역자활센터(장기요양사업)'!D70+'9.은학의집(총괄)'!D70+'9.울산씨밀레'!D70</f>
        <v>259695000</v>
      </c>
      <c r="F135" s="79">
        <f>'4. 서울Y 봉천종합사회복지관'!E70+'5.서울Y누리봄'!E70+'6. 강서종합사회복지관(총괄)'!E70+'8.강서구지역자활센터(장기요양사업)'!E70+'9.은학의집(총괄)'!E70+'9.울산씨밀레'!E70</f>
        <v>85561770</v>
      </c>
      <c r="G135" s="79">
        <f>'4. 서울Y 봉천종합사회복지관'!F70+'5.서울Y누리봄'!F70+'6. 강서종합사회복지관(총괄)'!F70+'8.강서구지역자활센터(장기요양사업)'!F70+'9.은학의집(총괄)'!F70+'9.울산씨밀레'!F70</f>
        <v>282275300</v>
      </c>
      <c r="H135" s="79">
        <f t="shared" si="49"/>
        <v>22580300</v>
      </c>
      <c r="I135" s="162">
        <f t="shared" si="50"/>
        <v>8.6949305916555961E-2</v>
      </c>
      <c r="J135" s="707" t="s">
        <v>524</v>
      </c>
    </row>
    <row r="136" spans="1:10" ht="17.25" thickBot="1">
      <c r="A136" s="1208"/>
      <c r="B136" s="463"/>
      <c r="C136" s="1235"/>
      <c r="D136" s="738" t="s">
        <v>45</v>
      </c>
      <c r="E136" s="774">
        <f>SUM(E129:E135)</f>
        <v>1035075192</v>
      </c>
      <c r="F136" s="774">
        <f t="shared" ref="F136:G136" si="53">SUM(F129:F135)</f>
        <v>395268330</v>
      </c>
      <c r="G136" s="774">
        <f t="shared" si="53"/>
        <v>1041084451</v>
      </c>
      <c r="H136" s="812">
        <f t="shared" si="49"/>
        <v>6009259</v>
      </c>
      <c r="I136" s="733">
        <f t="shared" si="50"/>
        <v>5.8056255685045924E-3</v>
      </c>
      <c r="J136" s="50"/>
    </row>
    <row r="137" spans="1:10" ht="17.25" thickBot="1">
      <c r="A137" s="1208"/>
      <c r="B137" s="464" t="s">
        <v>159</v>
      </c>
      <c r="C137" s="1232" t="s">
        <v>45</v>
      </c>
      <c r="D137" s="1233"/>
      <c r="E137" s="994">
        <f>SUM(E124,E128,E136)</f>
        <v>7009062102</v>
      </c>
      <c r="F137" s="994">
        <f>SUM(F124,F128,F136)</f>
        <v>4121561184</v>
      </c>
      <c r="G137" s="994">
        <f>SUM(G124,G128,G136)</f>
        <v>7260525471</v>
      </c>
      <c r="H137" s="995">
        <f t="shared" si="49"/>
        <v>251463369</v>
      </c>
      <c r="I137" s="996">
        <f t="shared" si="50"/>
        <v>3.5876892705551319E-2</v>
      </c>
      <c r="J137" s="924"/>
    </row>
    <row r="138" spans="1:10">
      <c r="A138" s="1208"/>
      <c r="B138" s="1236" t="s">
        <v>232</v>
      </c>
      <c r="C138" s="1198" t="s">
        <v>233</v>
      </c>
      <c r="D138" s="460" t="s">
        <v>13</v>
      </c>
      <c r="E138" s="1103">
        <f>'4. 서울Y 봉천종합사회복지관'!D73+'5.서울Y누리봄'!D73+'6. 강서종합사회복지관(총괄)'!D73+'8.강서구지역자활센터(장기요양사업)'!D73+'9.은학의집(총괄)'!D73+'9.울산씨밀레'!D73</f>
        <v>115233300</v>
      </c>
      <c r="F138" s="1103">
        <f>'4. 서울Y 봉천종합사회복지관'!E73+'5.서울Y누리봄'!E73+'6. 강서종합사회복지관(총괄)'!E73+'8.강서구지역자활센터(장기요양사업)'!E73+'9.은학의집(총괄)'!E73+'9.울산씨밀레'!E73</f>
        <v>43956730</v>
      </c>
      <c r="G138" s="1103">
        <f>'4. 서울Y 봉천종합사회복지관'!F73+'5.서울Y누리봄'!F73+'6. 강서종합사회복지관(총괄)'!F73+'8.강서구지역자활센터(장기요양사업)'!F73+'9.은학의집(총괄)'!F73+'9.울산씨밀레'!F73</f>
        <v>124233300</v>
      </c>
      <c r="H138" s="826">
        <f t="shared" si="49"/>
        <v>9000000</v>
      </c>
      <c r="I138" s="162">
        <f t="shared" si="50"/>
        <v>7.8102423518201763E-2</v>
      </c>
      <c r="J138" s="45"/>
    </row>
    <row r="139" spans="1:10">
      <c r="A139" s="1208"/>
      <c r="B139" s="1236"/>
      <c r="C139" s="1198"/>
      <c r="D139" s="653" t="s">
        <v>468</v>
      </c>
      <c r="E139" s="52">
        <f>'4. 서울Y 봉천종합사회복지관'!D74+'5.서울Y누리봄'!D74+'6. 강서종합사회복지관(총괄)'!D74+'8.강서구지역자활센터(장기요양사업)'!D74+'9.은학의집(총괄)'!D74+'9.울산씨밀레'!D74</f>
        <v>60000000</v>
      </c>
      <c r="F139" s="52">
        <f>'4. 서울Y 봉천종합사회복지관'!E74+'5.서울Y누리봄'!E74+'6. 강서종합사회복지관(총괄)'!E74+'8.강서구지역자활센터(장기요양사업)'!E74+'9.은학의집(총괄)'!E74+'9.울산씨밀레'!E74</f>
        <v>11850000</v>
      </c>
      <c r="G139" s="52">
        <f>'4. 서울Y 봉천종합사회복지관'!F74+'5.서울Y누리봄'!F74+'6. 강서종합사회복지관(총괄)'!F74+'8.강서구지역자활센터(장기요양사업)'!F74+'9.은학의집(총괄)'!F74+'9.울산씨밀레'!F74</f>
        <v>60000000</v>
      </c>
      <c r="H139" s="78">
        <f t="shared" si="49"/>
        <v>0</v>
      </c>
      <c r="I139" s="162">
        <f t="shared" si="50"/>
        <v>0</v>
      </c>
      <c r="J139" s="45"/>
    </row>
    <row r="140" spans="1:10">
      <c r="A140" s="1208"/>
      <c r="B140" s="1237"/>
      <c r="C140" s="1199"/>
      <c r="D140" s="461" t="s">
        <v>43</v>
      </c>
      <c r="E140" s="287">
        <f>'4. 서울Y 봉천종합사회복지관'!D75+'5.서울Y누리봄'!D75+'6. 강서종합사회복지관(총괄)'!D75+'8.강서구지역자활센터(장기요양사업)'!D75+'9.은학의집(총괄)'!D75+'9.울산씨밀레'!D75</f>
        <v>265933996</v>
      </c>
      <c r="F140" s="1104">
        <f>'4. 서울Y 봉천종합사회복지관'!E75+'5.서울Y누리봄'!E75+'6. 강서종합사회복지관(총괄)'!E75+'8.강서구지역자활센터(장기요양사업)'!E75+'9.은학의집(총괄)'!E75+'9.울산씨밀레'!E75</f>
        <v>93273590</v>
      </c>
      <c r="G140" s="1104">
        <f>'4. 서울Y 봉천종합사회복지관'!F75+'5.서울Y누리봄'!F75+'6. 강서종합사회복지관(총괄)'!F75+'8.강서구지역자활센터(장기요양사업)'!F75+'9.은학의집(총괄)'!F75+'9.울산씨밀레'!F75</f>
        <v>269683996</v>
      </c>
      <c r="H140" s="44">
        <f t="shared" si="49"/>
        <v>3750000</v>
      </c>
      <c r="I140" s="162">
        <f t="shared" si="50"/>
        <v>1.4101243377698879E-2</v>
      </c>
      <c r="J140" s="45"/>
    </row>
    <row r="141" spans="1:10" ht="17.25" thickBot="1">
      <c r="A141" s="1208"/>
      <c r="B141" s="1238"/>
      <c r="C141" s="1211" t="s">
        <v>45</v>
      </c>
      <c r="D141" s="1212"/>
      <c r="E141" s="997">
        <f>SUM(E138:E140)</f>
        <v>441167296</v>
      </c>
      <c r="F141" s="997">
        <f t="shared" ref="F141:G141" si="54">SUM(F138:F140)</f>
        <v>149080320</v>
      </c>
      <c r="G141" s="997">
        <f t="shared" si="54"/>
        <v>453917296</v>
      </c>
      <c r="H141" s="995">
        <f t="shared" si="49"/>
        <v>12750000</v>
      </c>
      <c r="I141" s="998">
        <f t="shared" si="50"/>
        <v>2.890060100919176E-2</v>
      </c>
      <c r="J141" s="999"/>
    </row>
    <row r="142" spans="1:10">
      <c r="A142" s="1208"/>
      <c r="B142" s="1213" t="s">
        <v>344</v>
      </c>
      <c r="C142" s="1216" t="s">
        <v>170</v>
      </c>
      <c r="D142" s="779" t="s">
        <v>171</v>
      </c>
      <c r="E142" s="1103">
        <f>'4. 서울Y 봉천종합사회복지관'!D77+'5.서울Y누리봄'!D77+'6. 강서종합사회복지관(총괄)'!D77+'8.강서구지역자활센터(장기요양사업)'!D77+'9.은학의집(총괄)'!D77+'9.울산씨밀레'!D77</f>
        <v>287602980</v>
      </c>
      <c r="F142" s="1103">
        <f>'4. 서울Y 봉천종합사회복지관'!E77+'5.서울Y누리봄'!E77+'6. 강서종합사회복지관(총괄)'!E77+'8.강서구지역자활센터(장기요양사업)'!E77+'9.은학의집(총괄)'!E77+'9.울산씨밀레'!E77</f>
        <v>132487675</v>
      </c>
      <c r="G142" s="1103">
        <f>'4. 서울Y 봉천종합사회복지관'!F77+'5.서울Y누리봄'!F77+'6. 강서종합사회복지관(총괄)'!F77+'8.강서구지역자활센터(장기요양사업)'!F77+'9.은학의집(총괄)'!F77+'9.울산씨밀레'!F77</f>
        <v>251707530</v>
      </c>
      <c r="H142" s="83">
        <f t="shared" si="49"/>
        <v>-35895450</v>
      </c>
      <c r="I142" s="596">
        <f t="shared" si="50"/>
        <v>-0.12480903361988809</v>
      </c>
      <c r="J142" s="92"/>
    </row>
    <row r="143" spans="1:10">
      <c r="A143" s="1208"/>
      <c r="B143" s="1214"/>
      <c r="C143" s="1217"/>
      <c r="D143" s="656" t="s">
        <v>172</v>
      </c>
      <c r="E143" s="52">
        <f>'4. 서울Y 봉천종합사회복지관'!D78+'5.서울Y누리봄'!D78+'6. 강서종합사회복지관(총괄)'!D78+'8.강서구지역자활센터(장기요양사업)'!D78+'9.은학의집(총괄)'!D78+'9.울산씨밀레'!D78</f>
        <v>75080000</v>
      </c>
      <c r="F143" s="52">
        <f>'4. 서울Y 봉천종합사회복지관'!E78+'5.서울Y누리봄'!E78+'6. 강서종합사회복지관(총괄)'!E78+'8.강서구지역자활센터(장기요양사업)'!E78+'9.은학의집(총괄)'!E78+'9.울산씨밀레'!E78</f>
        <v>17440980</v>
      </c>
      <c r="G143" s="52">
        <f>'4. 서울Y 봉천종합사회복지관'!F78+'5.서울Y누리봄'!F78+'6. 강서종합사회복지관(총괄)'!F78+'8.강서구지역자활센터(장기요양사업)'!F78+'9.은학의집(총괄)'!F78+'9.울산씨밀레'!F78</f>
        <v>56357360</v>
      </c>
      <c r="H143" s="52">
        <f t="shared" si="49"/>
        <v>-18722640</v>
      </c>
      <c r="I143" s="162">
        <f t="shared" si="50"/>
        <v>-0.24936920618007458</v>
      </c>
      <c r="J143" s="306"/>
    </row>
    <row r="144" spans="1:10">
      <c r="A144" s="1208"/>
      <c r="B144" s="1214"/>
      <c r="C144" s="1217"/>
      <c r="D144" s="656" t="s">
        <v>237</v>
      </c>
      <c r="E144" s="52">
        <f>'4. 서울Y 봉천종합사회복지관'!D79+'5.서울Y누리봄'!D79+'6. 강서종합사회복지관(총괄)'!D79+'8.강서구지역자활센터(장기요양사업)'!D79+'9.은학의집(총괄)'!D79+'9.울산씨밀레'!D79</f>
        <v>550000</v>
      </c>
      <c r="F144" s="52">
        <f>'4. 서울Y 봉천종합사회복지관'!E79+'5.서울Y누리봄'!E79+'6. 강서종합사회복지관(총괄)'!E79+'8.강서구지역자활센터(장기요양사업)'!E79+'9.은학의집(총괄)'!E79+'9.울산씨밀레'!E79</f>
        <v>0</v>
      </c>
      <c r="G144" s="52">
        <f>'4. 서울Y 봉천종합사회복지관'!F79+'5.서울Y누리봄'!F79+'6. 강서종합사회복지관(총괄)'!F79+'8.강서구지역자활센터(장기요양사업)'!F79+'9.은학의집(총괄)'!F79+'9.울산씨밀레'!F79</f>
        <v>550000</v>
      </c>
      <c r="H144" s="79"/>
      <c r="I144" s="162"/>
      <c r="J144" s="306"/>
    </row>
    <row r="145" spans="1:10">
      <c r="A145" s="1208"/>
      <c r="B145" s="1214"/>
      <c r="C145" s="1217"/>
      <c r="D145" s="296" t="s">
        <v>173</v>
      </c>
      <c r="E145" s="52">
        <f>'4. 서울Y 봉천종합사회복지관'!D80+'5.서울Y누리봄'!D80+'6. 강서종합사회복지관(총괄)'!D80+'8.강서구지역자활센터(장기요양사업)'!D80+'9.은학의집(총괄)'!D80+'9.울산씨밀레'!D80</f>
        <v>26000000</v>
      </c>
      <c r="F145" s="52">
        <f>'4. 서울Y 봉천종합사회복지관'!E80+'5.서울Y누리봄'!E80+'6. 강서종합사회복지관(총괄)'!E80+'8.강서구지역자활센터(장기요양사업)'!E80+'9.은학의집(총괄)'!E80+'9.울산씨밀레'!E80</f>
        <v>3214220</v>
      </c>
      <c r="G145" s="52">
        <f>'4. 서울Y 봉천종합사회복지관'!F80+'5.서울Y누리봄'!F80+'6. 강서종합사회복지관(총괄)'!F80+'8.강서구지역자활센터(장기요양사업)'!F80+'9.은학의집(총괄)'!F80+'9.울산씨밀레'!F80</f>
        <v>21815430</v>
      </c>
      <c r="H145" s="52">
        <f t="shared" si="49"/>
        <v>-4184570</v>
      </c>
      <c r="I145" s="162">
        <f t="shared" si="50"/>
        <v>-0.160945</v>
      </c>
      <c r="J145" s="96"/>
    </row>
    <row r="146" spans="1:10">
      <c r="A146" s="1208"/>
      <c r="B146" s="1214"/>
      <c r="C146" s="1217"/>
      <c r="D146" s="296" t="s">
        <v>238</v>
      </c>
      <c r="E146" s="287">
        <f>'4. 서울Y 봉천종합사회복지관'!D81+'5.서울Y누리봄'!D81+'6. 강서종합사회복지관(총괄)'!D81+'8.강서구지역자활센터(장기요양사업)'!D81+'9.은학의집(총괄)'!D81+'9.울산씨밀레'!D81</f>
        <v>34605000</v>
      </c>
      <c r="F146" s="1104">
        <f>'4. 서울Y 봉천종합사회복지관'!E81+'5.서울Y누리봄'!E81+'6. 강서종합사회복지관(총괄)'!E81+'8.강서구지역자활센터(장기요양사업)'!E81+'9.은학의집(총괄)'!E81+'9.울산씨밀레'!E81</f>
        <v>18244805</v>
      </c>
      <c r="G146" s="1104">
        <f>'4. 서울Y 봉천종합사회복지관'!F81+'5.서울Y누리봄'!F81+'6. 강서종합사회복지관(총괄)'!F81+'8.강서구지역자활센터(장기요양사업)'!F81+'9.은학의집(총괄)'!F81+'9.울산씨밀레'!F81</f>
        <v>34605000</v>
      </c>
      <c r="H146" s="79">
        <f t="shared" si="49"/>
        <v>0</v>
      </c>
      <c r="I146" s="162">
        <f t="shared" si="50"/>
        <v>0</v>
      </c>
      <c r="J146" s="96"/>
    </row>
    <row r="147" spans="1:10" ht="17.25" thickBot="1">
      <c r="A147" s="1208"/>
      <c r="B147" s="1214"/>
      <c r="C147" s="1218"/>
      <c r="D147" s="780" t="s">
        <v>174</v>
      </c>
      <c r="E147" s="712">
        <f>SUM(E142:E146)</f>
        <v>423837980</v>
      </c>
      <c r="F147" s="712">
        <f t="shared" ref="F147:G147" si="55">SUM(F142:F146)</f>
        <v>171387680</v>
      </c>
      <c r="G147" s="712">
        <f t="shared" si="55"/>
        <v>365035320</v>
      </c>
      <c r="H147" s="985">
        <f t="shared" si="49"/>
        <v>-58802660</v>
      </c>
      <c r="I147" s="733">
        <f t="shared" si="50"/>
        <v>-0.13873853400301692</v>
      </c>
      <c r="J147" s="94"/>
    </row>
    <row r="148" spans="1:10">
      <c r="A148" s="1208"/>
      <c r="B148" s="1214"/>
      <c r="C148" s="1219"/>
      <c r="D148" s="654" t="s">
        <v>206</v>
      </c>
      <c r="E148" s="287">
        <f>'4. 서울Y 봉천종합사회복지관'!D83+'5.서울Y누리봄'!D83+'6. 강서종합사회복지관(총괄)'!D83+'8.강서구지역자활센터(장기요양사업)'!D83+'9.은학의집(총괄)'!D83+'9.울산씨밀레'!D83</f>
        <v>62150000</v>
      </c>
      <c r="F148" s="287">
        <f>'4. 서울Y 봉천종합사회복지관'!E83+'5.서울Y누리봄'!E83+'6. 강서종합사회복지관(총괄)'!E83+'8.강서구지역자활센터(장기요양사업)'!E83+'9.은학의집(총괄)'!E83+'9.울산씨밀레'!E83</f>
        <v>17977609</v>
      </c>
      <c r="G148" s="287">
        <f>'4. 서울Y 봉천종합사회복지관'!F83+'5.서울Y누리봄'!F83+'6. 강서종합사회복지관(총괄)'!F83+'8.강서구지역자활센터(장기요양사업)'!F83+'9.은학의집(총괄)'!F83+'9.울산씨밀레'!F83</f>
        <v>64150000</v>
      </c>
      <c r="H148" s="84">
        <f t="shared" si="49"/>
        <v>2000000</v>
      </c>
      <c r="I148" s="596">
        <f t="shared" si="50"/>
        <v>3.2180209171359615E-2</v>
      </c>
      <c r="J148" s="92"/>
    </row>
    <row r="149" spans="1:10">
      <c r="A149" s="1208"/>
      <c r="B149" s="1214"/>
      <c r="C149" s="1220"/>
      <c r="D149" s="655" t="s">
        <v>234</v>
      </c>
      <c r="E149" s="287">
        <f>'4. 서울Y 봉천종합사회복지관'!D84+'5.서울Y누리봄'!D84+'6. 강서종합사회복지관(총괄)'!D84+'8.강서구지역자활센터(장기요양사업)'!D84+'9.은학의집(총괄)'!D84+'9.울산씨밀레'!D84</f>
        <v>972949820</v>
      </c>
      <c r="F149" s="287">
        <f>'4. 서울Y 봉천종합사회복지관'!E84+'5.서울Y누리봄'!E84+'6. 강서종합사회복지관(총괄)'!E84+'8.강서구지역자활센터(장기요양사업)'!E84+'9.은학의집(총괄)'!E84+'9.울산씨밀레'!E84</f>
        <v>516096603</v>
      </c>
      <c r="G149" s="287">
        <f>'4. 서울Y 봉천종합사회복지관'!F84+'5.서울Y누리봄'!F84+'6. 강서종합사회복지관(총괄)'!F84+'8.강서구지역자활센터(장기요양사업)'!F84+'9.은학의집(총괄)'!F84+'9.울산씨밀레'!F84</f>
        <v>974210235</v>
      </c>
      <c r="H149" s="79">
        <f t="shared" si="49"/>
        <v>1260415</v>
      </c>
      <c r="I149" s="162">
        <f t="shared" si="50"/>
        <v>1.2954573546249282E-3</v>
      </c>
      <c r="J149" s="96"/>
    </row>
    <row r="150" spans="1:10">
      <c r="A150" s="1208"/>
      <c r="B150" s="1214"/>
      <c r="C150" s="1220"/>
      <c r="D150" s="655" t="s">
        <v>235</v>
      </c>
      <c r="E150" s="287">
        <f>'4. 서울Y 봉천종합사회복지관'!D85+'5.서울Y누리봄'!D85+'6. 강서종합사회복지관(총괄)'!D85+'8.강서구지역자활센터(장기요양사업)'!D85+'9.은학의집(총괄)'!D85+'9.울산씨밀레'!D85</f>
        <v>297682780</v>
      </c>
      <c r="F150" s="287">
        <f>'4. 서울Y 봉천종합사회복지관'!E85+'5.서울Y누리봄'!E85+'6. 강서종합사회복지관(총괄)'!E85+'8.강서구지역자활센터(장기요양사업)'!E85+'9.은학의집(총괄)'!E85+'9.울산씨밀레'!E85</f>
        <v>117001616</v>
      </c>
      <c r="G150" s="287">
        <f>'4. 서울Y 봉천종합사회복지관'!F85+'5.서울Y누리봄'!F85+'6. 강서종합사회복지관(총괄)'!F85+'8.강서구지역자활센터(장기요양사업)'!F85+'9.은학의집(총괄)'!F85+'9.울산씨밀레'!F85</f>
        <v>303709790</v>
      </c>
      <c r="H150" s="79">
        <f t="shared" si="49"/>
        <v>6027010</v>
      </c>
      <c r="I150" s="162">
        <f t="shared" si="50"/>
        <v>2.0246418015848953E-2</v>
      </c>
      <c r="J150" s="96"/>
    </row>
    <row r="151" spans="1:10">
      <c r="A151" s="1208"/>
      <c r="B151" s="1214"/>
      <c r="C151" s="1220"/>
      <c r="D151" s="655" t="s">
        <v>180</v>
      </c>
      <c r="E151" s="287">
        <f>'4. 서울Y 봉천종합사회복지관'!D86+'5.서울Y누리봄'!D86+'6. 강서종합사회복지관(총괄)'!D86+'8.강서구지역자활센터(장기요양사업)'!D86+'9.은학의집(총괄)'!D86+'9.울산씨밀레'!D86</f>
        <v>0</v>
      </c>
      <c r="F151" s="287">
        <f>'4. 서울Y 봉천종합사회복지관'!E86+'5.서울Y누리봄'!E86+'6. 강서종합사회복지관(총괄)'!E86+'8.강서구지역자활센터(장기요양사업)'!E86+'9.은학의집(총괄)'!E86+'9.울산씨밀레'!E86</f>
        <v>0</v>
      </c>
      <c r="G151" s="287">
        <f>'4. 서울Y 봉천종합사회복지관'!F86+'5.서울Y누리봄'!F86+'6. 강서종합사회복지관(총괄)'!F86+'8.강서구지역자활센터(장기요양사업)'!F86+'9.은학의집(총괄)'!F86+'9.울산씨밀레'!F86</f>
        <v>0</v>
      </c>
      <c r="H151" s="79">
        <f t="shared" si="49"/>
        <v>0</v>
      </c>
      <c r="I151" s="162" t="e">
        <f t="shared" si="50"/>
        <v>#DIV/0!</v>
      </c>
      <c r="J151" s="96"/>
    </row>
    <row r="152" spans="1:10">
      <c r="A152" s="1208"/>
      <c r="B152" s="1214"/>
      <c r="C152" s="1220"/>
      <c r="D152" s="655" t="s">
        <v>177</v>
      </c>
      <c r="E152" s="287">
        <f>'4. 서울Y 봉천종합사회복지관'!D87+'5.서울Y누리봄'!D87+'6. 강서종합사회복지관(총괄)'!D87+'8.강서구지역자활센터(장기요양사업)'!D87+'9.은학의집(총괄)'!D87+'9.울산씨밀레'!D87</f>
        <v>14249700</v>
      </c>
      <c r="F152" s="287">
        <f>'4. 서울Y 봉천종합사회복지관'!E87+'5.서울Y누리봄'!E87+'6. 강서종합사회복지관(총괄)'!E87+'8.강서구지역자활센터(장기요양사업)'!E87+'9.은학의집(총괄)'!E87+'9.울산씨밀레'!E87</f>
        <v>7083480</v>
      </c>
      <c r="G152" s="287">
        <f>'4. 서울Y 봉천종합사회복지관'!F87+'5.서울Y누리봄'!F87+'6. 강서종합사회복지관(총괄)'!F87+'8.강서구지역자활센터(장기요양사업)'!F87+'9.은학의집(총괄)'!F87+'9.울산씨밀레'!F87</f>
        <v>14249700</v>
      </c>
      <c r="H152" s="79">
        <f t="shared" si="49"/>
        <v>0</v>
      </c>
      <c r="I152" s="162">
        <f t="shared" si="50"/>
        <v>0</v>
      </c>
      <c r="J152" s="96"/>
    </row>
    <row r="153" spans="1:10">
      <c r="A153" s="1208"/>
      <c r="B153" s="1214"/>
      <c r="C153" s="1220"/>
      <c r="D153" s="655" t="s">
        <v>181</v>
      </c>
      <c r="E153" s="287">
        <f>'4. 서울Y 봉천종합사회복지관'!D88+'5.서울Y누리봄'!D88+'6. 강서종합사회복지관(총괄)'!D88+'8.강서구지역자활센터(장기요양사업)'!D88+'9.은학의집(총괄)'!D88+'9.울산씨밀레'!D88</f>
        <v>104429700</v>
      </c>
      <c r="F153" s="287">
        <f>'4. 서울Y 봉천종합사회복지관'!E88+'5.서울Y누리봄'!E88+'6. 강서종합사회복지관(총괄)'!E88+'8.강서구지역자활센터(장기요양사업)'!E88+'9.은학의집(총괄)'!E88+'9.울산씨밀레'!E88</f>
        <v>83505739</v>
      </c>
      <c r="G153" s="287">
        <f>'4. 서울Y 봉천종합사회복지관'!F88+'5.서울Y누리봄'!F88+'6. 강서종합사회복지관(총괄)'!F88+'8.강서구지역자활센터(장기요양사업)'!F88+'9.은학의집(총괄)'!F88+'9.울산씨밀레'!F88</f>
        <v>114429700</v>
      </c>
      <c r="H153" s="79">
        <f t="shared" si="49"/>
        <v>10000000</v>
      </c>
      <c r="I153" s="162">
        <f t="shared" si="50"/>
        <v>9.5758199056398707E-2</v>
      </c>
      <c r="J153" s="96"/>
    </row>
    <row r="154" spans="1:10" ht="17.25" customHeight="1">
      <c r="A154" s="1208"/>
      <c r="B154" s="1214"/>
      <c r="C154" s="1220"/>
      <c r="D154" s="655" t="s">
        <v>178</v>
      </c>
      <c r="E154" s="287">
        <f>'4. 서울Y 봉천종합사회복지관'!D89+'5.서울Y누리봄'!D89+'6. 강서종합사회복지관(총괄)'!D89+'8.강서구지역자활센터(장기요양사업)'!D89+'9.은학의집(총괄)'!D89+'9.울산씨밀레'!D89</f>
        <v>20882740</v>
      </c>
      <c r="F154" s="287">
        <f>'4. 서울Y 봉천종합사회복지관'!E89+'5.서울Y누리봄'!E89+'6. 강서종합사회복지관(총괄)'!E89+'8.강서구지역자활센터(장기요양사업)'!E89+'9.은학의집(총괄)'!E89+'9.울산씨밀레'!E89</f>
        <v>8767730</v>
      </c>
      <c r="G154" s="287">
        <f>'4. 서울Y 봉천종합사회복지관'!F89+'5.서울Y누리봄'!F89+'6. 강서종합사회복지관(총괄)'!F89+'8.강서구지역자활센터(장기요양사업)'!F89+'9.은학의집(총괄)'!F89+'9.울산씨밀레'!F89</f>
        <v>20882740</v>
      </c>
      <c r="H154" s="79">
        <f t="shared" si="49"/>
        <v>0</v>
      </c>
      <c r="I154" s="162">
        <f t="shared" si="50"/>
        <v>0</v>
      </c>
      <c r="J154" s="96"/>
    </row>
    <row r="155" spans="1:10" ht="17.25" customHeight="1">
      <c r="A155" s="1208"/>
      <c r="B155" s="1214"/>
      <c r="C155" s="1220"/>
      <c r="D155" s="655" t="s">
        <v>179</v>
      </c>
      <c r="E155" s="287">
        <f>'4. 서울Y 봉천종합사회복지관'!D90+'5.서울Y누리봄'!D90+'6. 강서종합사회복지관(총괄)'!D90+'8.강서구지역자활센터(장기요양사업)'!D90+'9.은학의집(총괄)'!D90+'9.울산씨밀레'!D90</f>
        <v>2710000</v>
      </c>
      <c r="F155" s="287">
        <f>'4. 서울Y 봉천종합사회복지관'!E90+'5.서울Y누리봄'!E90+'6. 강서종합사회복지관(총괄)'!E90+'8.강서구지역자활센터(장기요양사업)'!E90+'9.은학의집(총괄)'!E90+'9.울산씨밀레'!E90</f>
        <v>184900</v>
      </c>
      <c r="G155" s="287">
        <f>'4. 서울Y 봉천종합사회복지관'!F90+'5.서울Y누리봄'!F90+'6. 강서종합사회복지관(총괄)'!F90+'8.강서구지역자활센터(장기요양사업)'!F90+'9.은학의집(총괄)'!F90+'9.울산씨밀레'!F90</f>
        <v>2710000</v>
      </c>
      <c r="H155" s="79">
        <f t="shared" si="49"/>
        <v>0</v>
      </c>
      <c r="I155" s="162">
        <f t="shared" si="50"/>
        <v>0</v>
      </c>
      <c r="J155" s="96"/>
    </row>
    <row r="156" spans="1:10">
      <c r="A156" s="1208"/>
      <c r="B156" s="1214"/>
      <c r="C156" s="1220"/>
      <c r="D156" s="655" t="s">
        <v>176</v>
      </c>
      <c r="E156" s="287">
        <f>'4. 서울Y 봉천종합사회복지관'!D91+'5.서울Y누리봄'!D91+'6. 강서종합사회복지관(총괄)'!D91+'8.강서구지역자활센터(장기요양사업)'!D91+'9.은학의집(총괄)'!D91+'9.울산씨밀레'!D91</f>
        <v>40000000</v>
      </c>
      <c r="F156" s="287">
        <f>'4. 서울Y 봉천종합사회복지관'!E91+'5.서울Y누리봄'!E91+'6. 강서종합사회복지관(총괄)'!E91+'8.강서구지역자활센터(장기요양사업)'!E91+'9.은학의집(총괄)'!E91+'9.울산씨밀레'!E91</f>
        <v>90241503</v>
      </c>
      <c r="G156" s="287">
        <f>'4. 서울Y 봉천종합사회복지관'!F91+'5.서울Y누리봄'!F91+'6. 강서종합사회복지관(총괄)'!F91+'8.강서구지역자활센터(장기요양사업)'!F91+'9.은학의집(총괄)'!F91+'9.울산씨밀레'!F91</f>
        <v>90241503</v>
      </c>
      <c r="H156" s="52">
        <f t="shared" si="49"/>
        <v>50241503</v>
      </c>
      <c r="I156" s="162">
        <f t="shared" si="50"/>
        <v>1.2560375749999999</v>
      </c>
      <c r="J156" s="96"/>
    </row>
    <row r="157" spans="1:10">
      <c r="A157" s="1208"/>
      <c r="B157" s="1214"/>
      <c r="C157" s="1220"/>
      <c r="D157" s="655" t="s">
        <v>175</v>
      </c>
      <c r="E157" s="287">
        <f>'4. 서울Y 봉천종합사회복지관'!D92+'5.서울Y누리봄'!D92+'6. 강서종합사회복지관(총괄)'!D92+'8.강서구지역자활센터(장기요양사업)'!D92+'9.은학의집(총괄)'!D92+'9.울산씨밀레'!D92</f>
        <v>211000000</v>
      </c>
      <c r="F157" s="287">
        <f>'4. 서울Y 봉천종합사회복지관'!E92+'5.서울Y누리봄'!E92+'6. 강서종합사회복지관(총괄)'!E92+'8.강서구지역자활센터(장기요양사업)'!E92+'9.은학의집(총괄)'!E92+'9.울산씨밀레'!E92</f>
        <v>50644680</v>
      </c>
      <c r="G157" s="287">
        <f>'4. 서울Y 봉천종합사회복지관'!F92+'5.서울Y누리봄'!F92+'6. 강서종합사회복지관(총괄)'!F92+'8.강서구지역자활센터(장기요양사업)'!F92+'9.은학의집(총괄)'!F92+'9.울산씨밀레'!F92</f>
        <v>56644680</v>
      </c>
      <c r="H157" s="52">
        <f t="shared" si="49"/>
        <v>-154355320</v>
      </c>
      <c r="I157" s="162">
        <f t="shared" si="50"/>
        <v>-0.73154180094786725</v>
      </c>
      <c r="J157" s="96"/>
    </row>
    <row r="158" spans="1:10">
      <c r="A158" s="1208"/>
      <c r="B158" s="1214"/>
      <c r="C158" s="1220"/>
      <c r="D158" s="655" t="s">
        <v>296</v>
      </c>
      <c r="E158" s="287">
        <f>'4. 서울Y 봉천종합사회복지관'!D93+'5.서울Y누리봄'!D93+'6. 강서종합사회복지관(총괄)'!D93+'8.강서구지역자활센터(장기요양사업)'!D93+'9.은학의집(총괄)'!D93+'9.울산씨밀레'!D93</f>
        <v>113640000</v>
      </c>
      <c r="F158" s="287">
        <f>'4. 서울Y 봉천종합사회복지관'!E93+'5.서울Y누리봄'!E93+'6. 강서종합사회복지관(총괄)'!E93+'8.강서구지역자활센터(장기요양사업)'!E93+'9.은학의집(총괄)'!E93+'9.울산씨밀레'!E93</f>
        <v>54127081</v>
      </c>
      <c r="G158" s="287">
        <f>'4. 서울Y 봉천종합사회복지관'!F93+'5.서울Y누리봄'!F93+'6. 강서종합사회복지관(총괄)'!F93+'8.강서구지역자활센터(장기요양사업)'!F93+'9.은학의집(총괄)'!F93+'9.울산씨밀레'!F93</f>
        <v>115640000</v>
      </c>
      <c r="H158" s="79">
        <f t="shared" si="49"/>
        <v>2000000</v>
      </c>
      <c r="I158" s="162">
        <f t="shared" si="50"/>
        <v>1.7599436818021823E-2</v>
      </c>
      <c r="J158" s="96"/>
    </row>
    <row r="159" spans="1:10">
      <c r="A159" s="1208"/>
      <c r="B159" s="1214"/>
      <c r="C159" s="1220"/>
      <c r="D159" s="655" t="s">
        <v>304</v>
      </c>
      <c r="E159" s="287">
        <f>'4. 서울Y 봉천종합사회복지관'!D94+'5.서울Y누리봄'!D94+'6. 강서종합사회복지관(총괄)'!D94+'8.강서구지역자활센터(장기요양사업)'!D94+'9.은학의집(총괄)'!D94+'9.울산씨밀레'!D94</f>
        <v>4300000</v>
      </c>
      <c r="F159" s="287">
        <f>'4. 서울Y 봉천종합사회복지관'!E94+'5.서울Y누리봄'!E94+'6. 강서종합사회복지관(총괄)'!E94+'8.강서구지역자활센터(장기요양사업)'!E94+'9.은학의집(총괄)'!E94+'9.울산씨밀레'!E94</f>
        <v>184730</v>
      </c>
      <c r="G159" s="287">
        <f>'4. 서울Y 봉천종합사회복지관'!F94+'5.서울Y누리봄'!F94+'6. 강서종합사회복지관(총괄)'!F94+'8.강서구지역자활센터(장기요양사업)'!F94+'9.은학의집(총괄)'!F94+'9.울산씨밀레'!F94</f>
        <v>4300000</v>
      </c>
      <c r="H159" s="79">
        <f t="shared" si="49"/>
        <v>0</v>
      </c>
      <c r="I159" s="162">
        <f t="shared" si="50"/>
        <v>0</v>
      </c>
      <c r="J159" s="96"/>
    </row>
    <row r="160" spans="1:10">
      <c r="A160" s="1208"/>
      <c r="B160" s="1214"/>
      <c r="C160" s="1220"/>
      <c r="D160" s="655" t="s">
        <v>305</v>
      </c>
      <c r="E160" s="287">
        <f>'4. 서울Y 봉천종합사회복지관'!D95+'5.서울Y누리봄'!D95+'6. 강서종합사회복지관(총괄)'!D95+'8.강서구지역자활센터(장기요양사업)'!D95+'9.은학의집(총괄)'!D95+'9.울산씨밀레'!D95</f>
        <v>25300000</v>
      </c>
      <c r="F160" s="287">
        <f>'4. 서울Y 봉천종합사회복지관'!E95+'5.서울Y누리봄'!E95+'6. 강서종합사회복지관(총괄)'!E95+'8.강서구지역자활센터(장기요양사업)'!E95+'9.은학의집(총괄)'!E95+'9.울산씨밀레'!E95</f>
        <v>0</v>
      </c>
      <c r="G160" s="287">
        <f>'4. 서울Y 봉천종합사회복지관'!F95+'5.서울Y누리봄'!F95+'6. 강서종합사회복지관(총괄)'!F95+'8.강서구지역자활센터(장기요양사업)'!F95+'9.은학의집(총괄)'!F95+'9.울산씨밀레'!F95</f>
        <v>25300000</v>
      </c>
      <c r="H160" s="79">
        <f t="shared" si="49"/>
        <v>0</v>
      </c>
      <c r="I160" s="162">
        <f t="shared" si="50"/>
        <v>0</v>
      </c>
      <c r="J160" s="96"/>
    </row>
    <row r="161" spans="1:10">
      <c r="A161" s="1208"/>
      <c r="B161" s="1214"/>
      <c r="C161" s="1220"/>
      <c r="D161" s="655" t="s">
        <v>306</v>
      </c>
      <c r="E161" s="287">
        <f>'4. 서울Y 봉천종합사회복지관'!D96+'5.서울Y누리봄'!D96+'6. 강서종합사회복지관(총괄)'!D96+'8.강서구지역자활센터(장기요양사업)'!D96+'9.은학의집(총괄)'!D96+'9.울산씨밀레'!D96</f>
        <v>70576000</v>
      </c>
      <c r="F161" s="287">
        <f>'4. 서울Y 봉천종합사회복지관'!E96+'5.서울Y누리봄'!E96+'6. 강서종합사회복지관(총괄)'!E96+'8.강서구지역자활센터(장기요양사업)'!E96+'9.은학의집(총괄)'!E96+'9.울산씨밀레'!E96</f>
        <v>46102980</v>
      </c>
      <c r="G161" s="287">
        <f>'4. 서울Y 봉천종합사회복지관'!F96+'5.서울Y누리봄'!F96+'6. 강서종합사회복지관(총괄)'!F96+'8.강서구지역자활센터(장기요양사업)'!F96+'9.은학의집(총괄)'!F96+'9.울산씨밀레'!F96</f>
        <v>101576000</v>
      </c>
      <c r="H161" s="79">
        <f t="shared" si="49"/>
        <v>31000000</v>
      </c>
      <c r="I161" s="162">
        <f t="shared" si="50"/>
        <v>0.43924280208569483</v>
      </c>
      <c r="J161" s="96"/>
    </row>
    <row r="162" spans="1:10">
      <c r="A162" s="1208"/>
      <c r="B162" s="1214"/>
      <c r="C162" s="1220"/>
      <c r="D162" s="655" t="s">
        <v>307</v>
      </c>
      <c r="E162" s="287">
        <f>'4. 서울Y 봉천종합사회복지관'!D97+'5.서울Y누리봄'!D97+'6. 강서종합사회복지관(총괄)'!D97+'8.강서구지역자활센터(장기요양사업)'!D97+'9.은학의집(총괄)'!D97+'9.울산씨밀레'!D97</f>
        <v>76080000</v>
      </c>
      <c r="F162" s="287">
        <f>'4. 서울Y 봉천종합사회복지관'!E97+'5.서울Y누리봄'!E97+'6. 강서종합사회복지관(총괄)'!E97+'8.강서구지역자활센터(장기요양사업)'!E97+'9.은학의집(총괄)'!E97+'9.울산씨밀레'!E97</f>
        <v>746900</v>
      </c>
      <c r="G162" s="287">
        <f>'4. 서울Y 봉천종합사회복지관'!F97+'5.서울Y누리봄'!F97+'6. 강서종합사회복지관(총괄)'!F97+'8.강서구지역자활센터(장기요양사업)'!F97+'9.은학의집(총괄)'!F97+'9.울산씨밀레'!F97</f>
        <v>76080000</v>
      </c>
      <c r="H162" s="79">
        <f t="shared" si="49"/>
        <v>0</v>
      </c>
      <c r="I162" s="162">
        <f t="shared" si="50"/>
        <v>0</v>
      </c>
      <c r="J162" s="96"/>
    </row>
    <row r="163" spans="1:10">
      <c r="A163" s="1208"/>
      <c r="B163" s="1214"/>
      <c r="C163" s="1220"/>
      <c r="D163" s="655" t="s">
        <v>308</v>
      </c>
      <c r="E163" s="287">
        <f>'4. 서울Y 봉천종합사회복지관'!D98+'5.서울Y누리봄'!D98+'6. 강서종합사회복지관(총괄)'!D98+'8.강서구지역자활센터(장기요양사업)'!D98+'9.은학의집(총괄)'!D98+'9.울산씨밀레'!D98</f>
        <v>6000000</v>
      </c>
      <c r="F163" s="287">
        <f>'4. 서울Y 봉천종합사회복지관'!E98+'5.서울Y누리봄'!E98+'6. 강서종합사회복지관(총괄)'!E98+'8.강서구지역자활센터(장기요양사업)'!E98+'9.은학의집(총괄)'!E98+'9.울산씨밀레'!E98</f>
        <v>132000</v>
      </c>
      <c r="G163" s="287">
        <f>'4. 서울Y 봉천종합사회복지관'!F98+'5.서울Y누리봄'!F98+'6. 강서종합사회복지관(총괄)'!F98+'8.강서구지역자활센터(장기요양사업)'!F98+'9.은학의집(총괄)'!F98+'9.울산씨밀레'!F98</f>
        <v>6000000</v>
      </c>
      <c r="H163" s="79">
        <f t="shared" si="49"/>
        <v>0</v>
      </c>
      <c r="I163" s="162">
        <f t="shared" si="50"/>
        <v>0</v>
      </c>
      <c r="J163" s="96"/>
    </row>
    <row r="164" spans="1:10">
      <c r="A164" s="1208"/>
      <c r="B164" s="1214"/>
      <c r="C164" s="1220"/>
      <c r="D164" s="655" t="s">
        <v>309</v>
      </c>
      <c r="E164" s="287">
        <f>'4. 서울Y 봉천종합사회복지관'!D99+'5.서울Y누리봄'!D99+'6. 강서종합사회복지관(총괄)'!D99+'8.강서구지역자활센터(장기요양사업)'!D99+'9.은학의집(총괄)'!D99+'9.울산씨밀레'!D99</f>
        <v>478864000</v>
      </c>
      <c r="F164" s="287">
        <f>'4. 서울Y 봉천종합사회복지관'!E99+'5.서울Y누리봄'!E99+'6. 강서종합사회복지관(총괄)'!E99+'8.강서구지역자활센터(장기요양사업)'!E99+'9.은학의집(총괄)'!E99+'9.울산씨밀레'!E99</f>
        <v>243436475</v>
      </c>
      <c r="G164" s="287">
        <f>'4. 서울Y 봉천종합사회복지관'!F99+'5.서울Y누리봄'!F99+'6. 강서종합사회복지관(총괄)'!F99+'8.강서구지역자활센터(장기요양사업)'!F99+'9.은학의집(총괄)'!F99+'9.울산씨밀레'!F99</f>
        <v>478864000</v>
      </c>
      <c r="H164" s="79">
        <f t="shared" si="49"/>
        <v>0</v>
      </c>
      <c r="I164" s="162">
        <f t="shared" si="50"/>
        <v>0</v>
      </c>
      <c r="J164" s="96"/>
    </row>
    <row r="165" spans="1:10">
      <c r="A165" s="1208"/>
      <c r="B165" s="1214"/>
      <c r="C165" s="1220"/>
      <c r="D165" s="655" t="s">
        <v>310</v>
      </c>
      <c r="E165" s="287">
        <f>'4. 서울Y 봉천종합사회복지관'!D100+'5.서울Y누리봄'!D100+'6. 강서종합사회복지관(총괄)'!D100+'8.강서구지역자활센터(장기요양사업)'!D100+'9.은학의집(총괄)'!D100+'9.울산씨밀레'!D100</f>
        <v>36300000</v>
      </c>
      <c r="F165" s="287">
        <f>'4. 서울Y 봉천종합사회복지관'!E100+'5.서울Y누리봄'!E100+'6. 강서종합사회복지관(총괄)'!E100+'8.강서구지역자활센터(장기요양사업)'!E100+'9.은학의집(총괄)'!E100+'9.울산씨밀레'!E100</f>
        <v>3152820</v>
      </c>
      <c r="G165" s="287">
        <f>'4. 서울Y 봉천종합사회복지관'!F100+'5.서울Y누리봄'!F100+'6. 강서종합사회복지관(총괄)'!F100+'8.강서구지역자활센터(장기요양사업)'!F100+'9.은학의집(총괄)'!F100+'9.울산씨밀레'!F100</f>
        <v>36300000</v>
      </c>
      <c r="H165" s="79">
        <f t="shared" si="49"/>
        <v>0</v>
      </c>
      <c r="I165" s="162">
        <f t="shared" si="50"/>
        <v>0</v>
      </c>
      <c r="J165" s="96"/>
    </row>
    <row r="166" spans="1:10">
      <c r="A166" s="1208"/>
      <c r="B166" s="1214"/>
      <c r="C166" s="1220"/>
      <c r="D166" s="655" t="s">
        <v>297</v>
      </c>
      <c r="E166" s="287">
        <f>'4. 서울Y 봉천종합사회복지관'!D101+'5.서울Y누리봄'!D101+'6. 강서종합사회복지관(총괄)'!D101+'8.강서구지역자활센터(장기요양사업)'!D101+'9.은학의집(총괄)'!D101+'9.울산씨밀레'!D101</f>
        <v>9605000</v>
      </c>
      <c r="F166" s="287">
        <f>'4. 서울Y 봉천종합사회복지관'!E101+'5.서울Y누리봄'!E101+'6. 강서종합사회복지관(총괄)'!E101+'8.강서구지역자활센터(장기요양사업)'!E101+'9.은학의집(총괄)'!E101+'9.울산씨밀레'!E101</f>
        <v>1527300</v>
      </c>
      <c r="G166" s="287">
        <f>'4. 서울Y 봉천종합사회복지관'!F101+'5.서울Y누리봄'!F101+'6. 강서종합사회복지관(총괄)'!F101+'8.강서구지역자활센터(장기요양사업)'!F101+'9.은학의집(총괄)'!F101+'9.울산씨밀레'!F101</f>
        <v>9605000</v>
      </c>
      <c r="H166" s="79">
        <f t="shared" si="49"/>
        <v>0</v>
      </c>
      <c r="I166" s="162">
        <f t="shared" si="50"/>
        <v>0</v>
      </c>
      <c r="J166" s="96"/>
    </row>
    <row r="167" spans="1:10">
      <c r="A167" s="1208"/>
      <c r="B167" s="1214"/>
      <c r="C167" s="1220"/>
      <c r="D167" s="655" t="s">
        <v>298</v>
      </c>
      <c r="E167" s="287">
        <f>'4. 서울Y 봉천종합사회복지관'!D102+'5.서울Y누리봄'!D102+'6. 강서종합사회복지관(총괄)'!D102+'8.강서구지역자활센터(장기요양사업)'!D102+'9.은학의집(총괄)'!D102+'9.울산씨밀레'!D102</f>
        <v>26600000</v>
      </c>
      <c r="F167" s="287">
        <f>'4. 서울Y 봉천종합사회복지관'!E102+'5.서울Y누리봄'!E102+'6. 강서종합사회복지관(총괄)'!E102+'8.강서구지역자활센터(장기요양사업)'!E102+'9.은학의집(총괄)'!E102+'9.울산씨밀레'!E102</f>
        <v>11328600</v>
      </c>
      <c r="G167" s="287">
        <f>'4. 서울Y 봉천종합사회복지관'!F102+'5.서울Y누리봄'!F102+'6. 강서종합사회복지관(총괄)'!F102+'8.강서구지역자활센터(장기요양사업)'!F102+'9.은학의집(총괄)'!F102+'9.울산씨밀레'!F102</f>
        <v>26600000</v>
      </c>
      <c r="H167" s="79">
        <f t="shared" si="49"/>
        <v>0</v>
      </c>
      <c r="I167" s="162">
        <f t="shared" si="50"/>
        <v>0</v>
      </c>
      <c r="J167" s="96"/>
    </row>
    <row r="168" spans="1:10">
      <c r="A168" s="1208"/>
      <c r="B168" s="1214"/>
      <c r="C168" s="1220"/>
      <c r="D168" s="655" t="s">
        <v>299</v>
      </c>
      <c r="E168" s="287">
        <f>'4. 서울Y 봉천종합사회복지관'!D103+'5.서울Y누리봄'!D103+'6. 강서종합사회복지관(총괄)'!D103+'8.강서구지역자활센터(장기요양사업)'!D103+'9.은학의집(총괄)'!D103+'9.울산씨밀레'!D103</f>
        <v>3000000</v>
      </c>
      <c r="F168" s="287">
        <f>'4. 서울Y 봉천종합사회복지관'!E103+'5.서울Y누리봄'!E103+'6. 강서종합사회복지관(총괄)'!E103+'8.강서구지역자활센터(장기요양사업)'!E103+'9.은학의집(총괄)'!E103+'9.울산씨밀레'!E103</f>
        <v>0</v>
      </c>
      <c r="G168" s="287">
        <f>'4. 서울Y 봉천종합사회복지관'!F103+'5.서울Y누리봄'!F103+'6. 강서종합사회복지관(총괄)'!F103+'8.강서구지역자활센터(장기요양사업)'!F103+'9.은학의집(총괄)'!F103+'9.울산씨밀레'!F103</f>
        <v>3000000</v>
      </c>
      <c r="H168" s="79">
        <f t="shared" si="49"/>
        <v>0</v>
      </c>
      <c r="I168" s="162">
        <f t="shared" si="50"/>
        <v>0</v>
      </c>
      <c r="J168" s="96"/>
    </row>
    <row r="169" spans="1:10">
      <c r="A169" s="1208"/>
      <c r="B169" s="1214"/>
      <c r="C169" s="1220"/>
      <c r="D169" s="655" t="s">
        <v>300</v>
      </c>
      <c r="E169" s="287">
        <f>'4. 서울Y 봉천종합사회복지관'!D104+'5.서울Y누리봄'!D104+'6. 강서종합사회복지관(총괄)'!D104+'8.강서구지역자활센터(장기요양사업)'!D104+'9.은학의집(총괄)'!D104+'9.울산씨밀레'!D104</f>
        <v>7995000</v>
      </c>
      <c r="F169" s="287">
        <f>'4. 서울Y 봉천종합사회복지관'!E104+'5.서울Y누리봄'!E104+'6. 강서종합사회복지관(총괄)'!E104+'8.강서구지역자활센터(장기요양사업)'!E104+'9.은학의집(총괄)'!E104+'9.울산씨밀레'!E104</f>
        <v>2213400</v>
      </c>
      <c r="G169" s="287">
        <f>'4. 서울Y 봉천종합사회복지관'!F104+'5.서울Y누리봄'!F104+'6. 강서종합사회복지관(총괄)'!F104+'8.강서구지역자활센터(장기요양사업)'!F104+'9.은학의집(총괄)'!F104+'9.울산씨밀레'!F104</f>
        <v>7995000</v>
      </c>
      <c r="H169" s="79">
        <f t="shared" si="49"/>
        <v>0</v>
      </c>
      <c r="I169" s="162">
        <f t="shared" si="50"/>
        <v>0</v>
      </c>
      <c r="J169" s="96"/>
    </row>
    <row r="170" spans="1:10" ht="17.25" thickBot="1">
      <c r="A170" s="1208"/>
      <c r="B170" s="1214"/>
      <c r="C170" s="1221"/>
      <c r="D170" s="657" t="s">
        <v>182</v>
      </c>
      <c r="E170" s="712">
        <f>SUM(E148:E169)</f>
        <v>2584314740</v>
      </c>
      <c r="F170" s="712">
        <f t="shared" ref="F170:G170" si="56">SUM(F148:F169)</f>
        <v>1254456146</v>
      </c>
      <c r="G170" s="712">
        <f t="shared" si="56"/>
        <v>2532488348</v>
      </c>
      <c r="H170" s="985">
        <f t="shared" si="49"/>
        <v>-51826392</v>
      </c>
      <c r="I170" s="733">
        <f t="shared" si="50"/>
        <v>-2.0054210579629323E-2</v>
      </c>
      <c r="J170" s="94"/>
    </row>
    <row r="171" spans="1:10" ht="17.25" thickBot="1">
      <c r="A171" s="1208"/>
      <c r="B171" s="1215"/>
      <c r="C171" s="1222" t="s">
        <v>45</v>
      </c>
      <c r="D171" s="1222"/>
      <c r="E171" s="1000">
        <f>SUM(E147,E170)</f>
        <v>3008152720</v>
      </c>
      <c r="F171" s="1000">
        <f>F170+F147</f>
        <v>1425843826</v>
      </c>
      <c r="G171" s="1000">
        <f>SUM(G147,G170)</f>
        <v>2897523668</v>
      </c>
      <c r="H171" s="1001">
        <f t="shared" si="49"/>
        <v>-110629052</v>
      </c>
      <c r="I171" s="1002">
        <f t="shared" si="50"/>
        <v>-3.6776408080770581E-2</v>
      </c>
      <c r="J171" s="1003"/>
    </row>
    <row r="172" spans="1:10">
      <c r="A172" s="1208"/>
      <c r="B172" s="1214" t="s">
        <v>342</v>
      </c>
      <c r="C172" s="465" t="s">
        <v>5</v>
      </c>
      <c r="D172" s="412" t="s">
        <v>9</v>
      </c>
      <c r="E172" s="282">
        <f>'4. 서울Y 봉천종합사회복지관'!D107+'5.서울Y누리봄'!D107+'6. 강서종합사회복지관(총괄)'!D107+'8.강서구지역자활센터(장기요양사업)'!D107+'9.은학의집(총괄)'!D107+'9.울산씨밀레'!D107</f>
        <v>11850000</v>
      </c>
      <c r="F172" s="282">
        <f>'4. 서울Y 봉천종합사회복지관'!E107+'5.서울Y누리봄'!E107+'6. 강서종합사회복지관(총괄)'!E107+'8.강서구지역자활센터(장기요양사업)'!E107+'9.은학의집(총괄)'!E107+'9.울산씨밀레'!E107</f>
        <v>449170</v>
      </c>
      <c r="G172" s="282">
        <f>'4. 서울Y 봉천종합사회복지관'!F107+'5.서울Y누리봄'!F107+'6. 강서종합사회복지관(총괄)'!F107+'8.강서구지역자활센터(장기요양사업)'!F107+'9.은학의집(총괄)'!F107+'9.울산씨밀레'!F107</f>
        <v>9003000</v>
      </c>
      <c r="H172" s="43">
        <f t="shared" si="49"/>
        <v>-2847000</v>
      </c>
      <c r="I172" s="162">
        <f t="shared" si="50"/>
        <v>-0.24025316455696202</v>
      </c>
      <c r="J172" s="45"/>
    </row>
    <row r="173" spans="1:10" ht="17.25" thickBot="1">
      <c r="A173" s="1208"/>
      <c r="B173" s="1215"/>
      <c r="C173" s="1223" t="s">
        <v>45</v>
      </c>
      <c r="D173" s="1224"/>
      <c r="E173" s="997">
        <f>E172</f>
        <v>11850000</v>
      </c>
      <c r="F173" s="997">
        <f t="shared" ref="F173:G173" si="57">F172</f>
        <v>449170</v>
      </c>
      <c r="G173" s="997">
        <f t="shared" si="57"/>
        <v>9003000</v>
      </c>
      <c r="H173" s="1004">
        <f t="shared" si="49"/>
        <v>-2847000</v>
      </c>
      <c r="I173" s="998">
        <f t="shared" si="50"/>
        <v>-0.24025316455696202</v>
      </c>
      <c r="J173" s="50"/>
    </row>
    <row r="174" spans="1:10" ht="17.25" thickBot="1">
      <c r="A174" s="1208"/>
      <c r="B174" s="1196" t="s">
        <v>345</v>
      </c>
      <c r="C174" s="1198" t="s">
        <v>258</v>
      </c>
      <c r="D174" s="460" t="s">
        <v>82</v>
      </c>
      <c r="E174" s="84">
        <f>'4. 서울Y 봉천종합사회복지관'!D109+'5.서울Y누리봄'!D109+'6. 강서종합사회복지관(총괄)'!D109+'8.강서구지역자활센터(장기요양사업)'!D109+'9.은학의집(총괄)'!D109+'9.울산씨밀레'!D109</f>
        <v>267358624</v>
      </c>
      <c r="F174" s="84">
        <f>'4. 서울Y 봉천종합사회복지관'!E109+'5.서울Y누리봄'!E109+'6. 강서종합사회복지관(총괄)'!E109+'8.강서구지역자활센터(장기요양사업)'!E109+'9.은학의집(총괄)'!E109+'9.울산씨밀레'!E109</f>
        <v>0</v>
      </c>
      <c r="G174" s="84">
        <f>'4. 서울Y 봉천종합사회복지관'!F109+'5.서울Y누리봄'!F109+'6. 강서종합사회복지관(총괄)'!F109+'8.강서구지역자활센터(장기요양사업)'!F109+'9.은학의집(총괄)'!F109+'9.울산씨밀레'!F109</f>
        <v>259079920</v>
      </c>
      <c r="H174" s="830">
        <f t="shared" si="49"/>
        <v>-8278704</v>
      </c>
      <c r="I174" s="162">
        <f t="shared" si="50"/>
        <v>-3.0964791320888904E-2</v>
      </c>
      <c r="J174" s="47"/>
    </row>
    <row r="175" spans="1:10">
      <c r="A175" s="1208"/>
      <c r="B175" s="1196"/>
      <c r="C175" s="1199"/>
      <c r="D175" s="461" t="s">
        <v>44</v>
      </c>
      <c r="E175" s="82">
        <f>'4. 서울Y 봉천종합사회복지관'!D110+'5.서울Y누리봄'!D110+'6. 강서종합사회복지관(총괄)'!D110+'8.강서구지역자활센터(장기요양사업)'!D110+'9.은학의집(총괄)'!D110+'9.울산씨밀레'!D110</f>
        <v>37577245</v>
      </c>
      <c r="F175" s="82">
        <f>'4. 서울Y 봉천종합사회복지관'!E110+'5.서울Y누리봄'!E110+'6. 강서종합사회복지관(총괄)'!E110+'8.강서구지역자활센터(장기요양사업)'!E110+'9.은학의집(총괄)'!E110+'9.울산씨밀레'!E110</f>
        <v>29188549</v>
      </c>
      <c r="G175" s="84">
        <f>'4. 서울Y 봉천종합사회복지관'!F110+'5.서울Y누리봄'!F110+'6. 강서종합사회복지관(총괄)'!F110+'8.강서구지역자활센터(장기요양사업)'!F110+'9.은학의집(총괄)'!F110+'9.울산씨밀레'!F110</f>
        <v>37896515</v>
      </c>
      <c r="H175" s="43">
        <f t="shared" si="49"/>
        <v>319270</v>
      </c>
      <c r="I175" s="162">
        <f t="shared" si="50"/>
        <v>8.4963652870241012E-3</v>
      </c>
      <c r="J175" s="45"/>
    </row>
    <row r="176" spans="1:10" ht="17.25" thickBot="1">
      <c r="A176" s="1208"/>
      <c r="B176" s="1197"/>
      <c r="C176" s="1200" t="s">
        <v>45</v>
      </c>
      <c r="D176" s="1201"/>
      <c r="E176" s="994">
        <f>SUM(E174:E175)</f>
        <v>304935869</v>
      </c>
      <c r="F176" s="994">
        <f t="shared" ref="F176:G176" si="58">SUM(F174:F175)</f>
        <v>29188549</v>
      </c>
      <c r="G176" s="994">
        <f t="shared" si="58"/>
        <v>296976435</v>
      </c>
      <c r="H176" s="1005">
        <f t="shared" si="49"/>
        <v>-7959434</v>
      </c>
      <c r="I176" s="1006">
        <f t="shared" si="50"/>
        <v>-2.6101993268623967E-2</v>
      </c>
      <c r="J176" s="89"/>
    </row>
    <row r="177" spans="1:10">
      <c r="A177" s="1209"/>
      <c r="B177" s="1227" t="s">
        <v>218</v>
      </c>
      <c r="C177" s="1230" t="s">
        <v>525</v>
      </c>
      <c r="D177" s="194" t="s">
        <v>220</v>
      </c>
      <c r="E177" s="901">
        <f>'9.은학의집(총괄)'!D112</f>
        <v>24000000</v>
      </c>
      <c r="F177" s="901">
        <f>'9.은학의집(총괄)'!E112</f>
        <v>16000000</v>
      </c>
      <c r="G177" s="912">
        <f>'9.은학의집(총괄)'!F112</f>
        <v>24000000</v>
      </c>
      <c r="H177" s="777">
        <f t="shared" si="49"/>
        <v>0</v>
      </c>
      <c r="I177" s="920">
        <f t="shared" si="50"/>
        <v>0</v>
      </c>
      <c r="J177" s="913"/>
    </row>
    <row r="178" spans="1:10">
      <c r="A178" s="1209"/>
      <c r="B178" s="1228"/>
      <c r="C178" s="1231"/>
      <c r="D178" s="842" t="s">
        <v>526</v>
      </c>
      <c r="E178" s="897">
        <f>'9.은학의집(총괄)'!D113</f>
        <v>24000000</v>
      </c>
      <c r="F178" s="897">
        <f>'9.은학의집(총괄)'!E113</f>
        <v>16000000</v>
      </c>
      <c r="G178" s="897">
        <f>'9.은학의집(총괄)'!F113</f>
        <v>24000000</v>
      </c>
      <c r="H178" s="931">
        <f t="shared" si="49"/>
        <v>0</v>
      </c>
      <c r="I178" s="686">
        <f t="shared" si="50"/>
        <v>0</v>
      </c>
      <c r="J178" s="914"/>
    </row>
    <row r="179" spans="1:10" ht="17.25" thickBot="1">
      <c r="A179" s="1209"/>
      <c r="B179" s="1229"/>
      <c r="C179" s="1232" t="s">
        <v>15</v>
      </c>
      <c r="D179" s="1233"/>
      <c r="E179" s="1007">
        <f>SUM(E177:E178)</f>
        <v>48000000</v>
      </c>
      <c r="F179" s="1007">
        <f t="shared" ref="F179:G179" si="59">SUM(F177:F178)</f>
        <v>32000000</v>
      </c>
      <c r="G179" s="1007">
        <f t="shared" si="59"/>
        <v>48000000</v>
      </c>
      <c r="H179" s="923">
        <f t="shared" si="49"/>
        <v>0</v>
      </c>
      <c r="I179" s="1008">
        <f t="shared" si="50"/>
        <v>0</v>
      </c>
      <c r="J179" s="50"/>
    </row>
    <row r="180" spans="1:10">
      <c r="A180" s="1209"/>
      <c r="B180" s="1227" t="s">
        <v>527</v>
      </c>
      <c r="C180" s="1230" t="s">
        <v>525</v>
      </c>
      <c r="D180" s="194" t="s">
        <v>529</v>
      </c>
      <c r="E180" s="901">
        <f>'9.은학의집(총괄)'!D115</f>
        <v>233947578</v>
      </c>
      <c r="F180" s="901">
        <f>'9.은학의집(총괄)'!E115</f>
        <v>0</v>
      </c>
      <c r="G180" s="901">
        <f>'9.은학의집(총괄)'!F115</f>
        <v>233947578</v>
      </c>
      <c r="H180" s="593">
        <f t="shared" si="49"/>
        <v>0</v>
      </c>
      <c r="I180" s="686">
        <f t="shared" si="50"/>
        <v>0</v>
      </c>
      <c r="J180" s="913"/>
    </row>
    <row r="181" spans="1:10">
      <c r="A181" s="1209"/>
      <c r="B181" s="1228"/>
      <c r="C181" s="1231"/>
      <c r="D181" s="842" t="s">
        <v>531</v>
      </c>
      <c r="E181" s="897">
        <f>'9.은학의집(총괄)'!D116</f>
        <v>227558398</v>
      </c>
      <c r="F181" s="897">
        <f>'9.은학의집(총괄)'!E116</f>
        <v>0</v>
      </c>
      <c r="G181" s="897">
        <f>'9.은학의집(총괄)'!F116</f>
        <v>227558398</v>
      </c>
      <c r="H181" s="931">
        <f t="shared" si="49"/>
        <v>0</v>
      </c>
      <c r="I181" s="686">
        <f t="shared" si="50"/>
        <v>0</v>
      </c>
      <c r="J181" s="914"/>
    </row>
    <row r="182" spans="1:10" ht="17.25" thickBot="1">
      <c r="A182" s="1209"/>
      <c r="B182" s="1229"/>
      <c r="C182" s="1232" t="s">
        <v>532</v>
      </c>
      <c r="D182" s="1233"/>
      <c r="E182" s="1007">
        <f>SUM(E180:E181)</f>
        <v>461505976</v>
      </c>
      <c r="F182" s="1007">
        <f t="shared" ref="F182:G182" si="60">SUM(F180:F181)</f>
        <v>0</v>
      </c>
      <c r="G182" s="1007">
        <f t="shared" si="60"/>
        <v>461505976</v>
      </c>
      <c r="H182" s="923">
        <f t="shared" si="49"/>
        <v>0</v>
      </c>
      <c r="I182" s="1008">
        <f t="shared" si="50"/>
        <v>0</v>
      </c>
      <c r="J182" s="50"/>
    </row>
    <row r="183" spans="1:10" ht="17.25" thickBot="1">
      <c r="A183" s="1209"/>
      <c r="B183" s="929" t="s">
        <v>53</v>
      </c>
      <c r="C183" s="930" t="s">
        <v>53</v>
      </c>
      <c r="D183" s="930" t="s">
        <v>88</v>
      </c>
      <c r="E183" s="52">
        <f>'5.서울Y누리봄'!D118+'6. 강서종합사회복지관(총괄)'!D118+'8.강서구지역자활센터(장기요양사업)'!D112+'9.은학의집(총괄)'!D118</f>
        <v>0</v>
      </c>
      <c r="F183" s="52">
        <f>'4. 서울Y 봉천종합사회복지관'!E118+'5.서울Y누리봄'!E118+'6. 강서종합사회복지관(총괄)'!E118+'8.강서구지역자활센터(장기요양사업)'!E112+'9.은학의집(총괄)'!E118+'9.울산씨밀레'!E118</f>
        <v>2972331597</v>
      </c>
      <c r="G183" s="52">
        <f>'5.서울Y누리봄'!F118+'6. 강서종합사회복지관(총괄)'!F118+'8.강서구지역자활센터(장기요양사업)'!F112+'9.은학의집(총괄)'!F118</f>
        <v>220934959</v>
      </c>
      <c r="H183" s="200">
        <f t="shared" si="49"/>
        <v>220934959</v>
      </c>
      <c r="I183" s="984" t="e">
        <f t="shared" si="50"/>
        <v>#DIV/0!</v>
      </c>
      <c r="J183" s="52"/>
    </row>
    <row r="184" spans="1:10" ht="17.25" thickBot="1">
      <c r="A184" s="1210"/>
      <c r="B184" s="1202" t="s">
        <v>50</v>
      </c>
      <c r="C184" s="1203"/>
      <c r="D184" s="1204"/>
      <c r="E184" s="831">
        <f>E137+E141+E171+E173+E176+E179+E182</f>
        <v>11284673963</v>
      </c>
      <c r="F184" s="831">
        <f>'5.서울Y누리봄'!E119+'6. 강서종합사회복지관(총괄)'!E119+'8.강서구지역자활센터(장기요양사업)'!E113+'9.은학의집(총괄)'!E119</f>
        <v>6736856093</v>
      </c>
      <c r="G184" s="831">
        <f>G137+G141+G171+G173+G176+G179+G182+G183</f>
        <v>11648386805</v>
      </c>
      <c r="H184" s="1012">
        <f t="shared" si="49"/>
        <v>363712842</v>
      </c>
      <c r="I184" s="1013">
        <f t="shared" si="50"/>
        <v>3.2230691218243041E-2</v>
      </c>
      <c r="J184" s="832"/>
    </row>
    <row r="185" spans="1:10" ht="20.25" hidden="1" thickBot="1">
      <c r="B185" s="477" t="s">
        <v>383</v>
      </c>
      <c r="C185" s="477"/>
      <c r="D185" s="477"/>
    </row>
    <row r="186" spans="1:10" ht="17.45" hidden="1" customHeight="1">
      <c r="A186" s="1153" t="s">
        <v>163</v>
      </c>
      <c r="B186" s="1194" t="s">
        <v>16</v>
      </c>
      <c r="C186" s="1195"/>
      <c r="D186" s="1195"/>
      <c r="E186" s="1183" t="s">
        <v>302</v>
      </c>
      <c r="F186" s="1183" t="s">
        <v>401</v>
      </c>
      <c r="G186" s="1183" t="s">
        <v>301</v>
      </c>
      <c r="H186" s="1183" t="s">
        <v>71</v>
      </c>
      <c r="I186" s="1185" t="s">
        <v>59</v>
      </c>
      <c r="J186" s="1187" t="s">
        <v>73</v>
      </c>
    </row>
    <row r="187" spans="1:10" ht="16.5" hidden="1" customHeight="1" thickBot="1">
      <c r="A187" s="1154"/>
      <c r="B187" s="784" t="s">
        <v>0</v>
      </c>
      <c r="C187" s="478" t="s">
        <v>1</v>
      </c>
      <c r="D187" s="478" t="s">
        <v>2</v>
      </c>
      <c r="E187" s="1184"/>
      <c r="F187" s="1184"/>
      <c r="G187" s="1184"/>
      <c r="H187" s="1184"/>
      <c r="I187" s="1186"/>
      <c r="J187" s="1188"/>
    </row>
    <row r="188" spans="1:10" ht="17.25" hidden="1" customHeight="1" thickBot="1">
      <c r="A188" s="1155" t="s">
        <v>284</v>
      </c>
      <c r="B188" s="1189" t="s">
        <v>250</v>
      </c>
      <c r="C188" s="658" t="s">
        <v>265</v>
      </c>
      <c r="D188" s="658" t="s">
        <v>106</v>
      </c>
      <c r="E188" s="782">
        <f>'7. 강서구어린이집'!D37</f>
        <v>0</v>
      </c>
      <c r="F188" s="782">
        <f>'7. 강서구어린이집'!E37</f>
        <v>0</v>
      </c>
      <c r="G188" s="782">
        <f>'7. 강서구어린이집'!F37</f>
        <v>0</v>
      </c>
      <c r="H188" s="783">
        <f>G188-E188</f>
        <v>0</v>
      </c>
      <c r="I188" s="180" t="e">
        <f>H188/E188*100%</f>
        <v>#DIV/0!</v>
      </c>
      <c r="J188" s="7"/>
    </row>
    <row r="189" spans="1:10" ht="20.25" hidden="1" customHeight="1" thickBot="1">
      <c r="A189" s="1156"/>
      <c r="B189" s="1179"/>
      <c r="C189" s="1164" t="s">
        <v>266</v>
      </c>
      <c r="D189" s="466" t="s">
        <v>107</v>
      </c>
      <c r="E189" s="15">
        <f>'7. 강서구어린이집'!D38</f>
        <v>0</v>
      </c>
      <c r="F189" s="15">
        <f>'7. 강서구어린이집'!E38</f>
        <v>0</v>
      </c>
      <c r="G189" s="15">
        <f>'7. 강서구어린이집'!F38</f>
        <v>0</v>
      </c>
      <c r="H189" s="16">
        <f t="shared" ref="H189:H232" si="61">G189-E189</f>
        <v>0</v>
      </c>
      <c r="I189" s="180" t="e">
        <f t="shared" ref="I189:I232" si="62">H189/E189*100%</f>
        <v>#DIV/0!</v>
      </c>
      <c r="J189" s="17"/>
    </row>
    <row r="190" spans="1:10" ht="16.5" hidden="1" customHeight="1" thickBot="1">
      <c r="A190" s="1156"/>
      <c r="B190" s="1179"/>
      <c r="C190" s="1164"/>
      <c r="D190" s="466" t="s">
        <v>108</v>
      </c>
      <c r="E190" s="15">
        <f>'7. 강서구어린이집'!D39</f>
        <v>0</v>
      </c>
      <c r="F190" s="15">
        <f>'7. 강서구어린이집'!E39</f>
        <v>0</v>
      </c>
      <c r="G190" s="15">
        <f>'7. 강서구어린이집'!F39</f>
        <v>0</v>
      </c>
      <c r="H190" s="16">
        <f t="shared" si="61"/>
        <v>0</v>
      </c>
      <c r="I190" s="180" t="e">
        <f t="shared" si="62"/>
        <v>#DIV/0!</v>
      </c>
      <c r="J190" s="17"/>
    </row>
    <row r="191" spans="1:10" ht="17.25" hidden="1" thickBot="1">
      <c r="A191" s="1156"/>
      <c r="B191" s="1179"/>
      <c r="C191" s="466" t="s">
        <v>267</v>
      </c>
      <c r="D191" s="466" t="s">
        <v>109</v>
      </c>
      <c r="E191" s="15">
        <f>'7. 강서구어린이집'!D40</f>
        <v>0</v>
      </c>
      <c r="F191" s="15">
        <f>'7. 강서구어린이집'!E40</f>
        <v>0</v>
      </c>
      <c r="G191" s="15">
        <f>'7. 강서구어린이집'!F40</f>
        <v>0</v>
      </c>
      <c r="H191" s="16">
        <f t="shared" si="61"/>
        <v>0</v>
      </c>
      <c r="I191" s="180" t="e">
        <f t="shared" si="62"/>
        <v>#DIV/0!</v>
      </c>
      <c r="J191" s="17"/>
    </row>
    <row r="192" spans="1:10" ht="17.25" hidden="1" thickBot="1">
      <c r="A192" s="1156"/>
      <c r="B192" s="1179"/>
      <c r="C192" s="1164" t="s">
        <v>268</v>
      </c>
      <c r="D192" s="466" t="s">
        <v>110</v>
      </c>
      <c r="E192" s="15">
        <f>'7. 강서구어린이집'!D41</f>
        <v>0</v>
      </c>
      <c r="F192" s="15">
        <f>'7. 강서구어린이집'!E41</f>
        <v>0</v>
      </c>
      <c r="G192" s="15">
        <f>'7. 강서구어린이집'!F41</f>
        <v>0</v>
      </c>
      <c r="H192" s="16">
        <f t="shared" si="61"/>
        <v>0</v>
      </c>
      <c r="I192" s="180" t="e">
        <f t="shared" si="62"/>
        <v>#DIV/0!</v>
      </c>
      <c r="J192" s="17"/>
    </row>
    <row r="193" spans="1:10" ht="16.5" hidden="1" customHeight="1" thickBot="1">
      <c r="A193" s="1156"/>
      <c r="B193" s="1179"/>
      <c r="C193" s="1164"/>
      <c r="D193" s="466" t="s">
        <v>111</v>
      </c>
      <c r="E193" s="782">
        <f>'7. 강서구어린이집'!D42</f>
        <v>0</v>
      </c>
      <c r="F193" s="782">
        <f>'7. 강서구어린이집'!E42</f>
        <v>0</v>
      </c>
      <c r="G193" s="782">
        <f>'7. 강서구어린이집'!F42</f>
        <v>0</v>
      </c>
      <c r="H193" s="16">
        <f t="shared" si="61"/>
        <v>0</v>
      </c>
      <c r="I193" s="180" t="e">
        <f t="shared" si="62"/>
        <v>#DIV/0!</v>
      </c>
      <c r="J193" s="17"/>
    </row>
    <row r="194" spans="1:10" ht="17.25" hidden="1" thickBot="1">
      <c r="A194" s="1156"/>
      <c r="B194" s="1180"/>
      <c r="C194" s="1190" t="s">
        <v>14</v>
      </c>
      <c r="D194" s="1191"/>
      <c r="E194" s="133">
        <f>SUM(E188:E193)</f>
        <v>0</v>
      </c>
      <c r="F194" s="133">
        <f t="shared" ref="F194:G194" si="63">SUM(F188:F193)</f>
        <v>0</v>
      </c>
      <c r="G194" s="133">
        <f t="shared" si="63"/>
        <v>0</v>
      </c>
      <c r="H194" s="140">
        <f t="shared" si="61"/>
        <v>0</v>
      </c>
      <c r="I194" s="180" t="e">
        <f t="shared" si="62"/>
        <v>#DIV/0!</v>
      </c>
      <c r="J194" s="22"/>
    </row>
    <row r="195" spans="1:10" ht="17.25" hidden="1" thickBot="1">
      <c r="A195" s="1156"/>
      <c r="B195" s="1178" t="s">
        <v>231</v>
      </c>
      <c r="C195" s="1181" t="s">
        <v>269</v>
      </c>
      <c r="D195" s="479" t="s">
        <v>26</v>
      </c>
      <c r="E195" s="101">
        <f>'7. 강서구어린이집'!D44</f>
        <v>0</v>
      </c>
      <c r="F195" s="101">
        <f>'7. 강서구어린이집'!E44</f>
        <v>0</v>
      </c>
      <c r="G195" s="101">
        <f>'7. 강서구어린이집'!F44</f>
        <v>0</v>
      </c>
      <c r="H195" s="102">
        <f t="shared" si="61"/>
        <v>0</v>
      </c>
      <c r="I195" s="180" t="e">
        <f t="shared" si="62"/>
        <v>#DIV/0!</v>
      </c>
      <c r="J195" s="7"/>
    </row>
    <row r="196" spans="1:10" ht="16.5" hidden="1" customHeight="1" thickBot="1">
      <c r="A196" s="1156"/>
      <c r="B196" s="1179"/>
      <c r="C196" s="1173"/>
      <c r="D196" s="480" t="s">
        <v>112</v>
      </c>
      <c r="E196" s="15">
        <f>'7. 강서구어린이집'!D45</f>
        <v>0</v>
      </c>
      <c r="F196" s="15">
        <f>'7. 강서구어린이집'!E45</f>
        <v>0</v>
      </c>
      <c r="G196" s="15">
        <f>'7. 강서구어린이집'!F45</f>
        <v>0</v>
      </c>
      <c r="H196" s="16">
        <f t="shared" si="61"/>
        <v>0</v>
      </c>
      <c r="I196" s="180" t="e">
        <f t="shared" si="62"/>
        <v>#DIV/0!</v>
      </c>
      <c r="J196" s="17"/>
    </row>
    <row r="197" spans="1:10" ht="17.25" hidden="1" thickBot="1">
      <c r="A197" s="1156"/>
      <c r="B197" s="1179"/>
      <c r="C197" s="1173"/>
      <c r="D197" s="481" t="s">
        <v>113</v>
      </c>
      <c r="E197" s="15">
        <f>'7. 강서구어린이집'!D46</f>
        <v>0</v>
      </c>
      <c r="F197" s="15">
        <f>'7. 강서구어린이집'!E46</f>
        <v>0</v>
      </c>
      <c r="G197" s="15">
        <f>'7. 강서구어린이집'!F46</f>
        <v>0</v>
      </c>
      <c r="H197" s="16">
        <f t="shared" si="61"/>
        <v>0</v>
      </c>
      <c r="I197" s="180" t="e">
        <f t="shared" si="62"/>
        <v>#DIV/0!</v>
      </c>
      <c r="J197" s="17"/>
    </row>
    <row r="198" spans="1:10" ht="17.25" hidden="1" thickBot="1">
      <c r="A198" s="1156"/>
      <c r="B198" s="1179"/>
      <c r="C198" s="1173"/>
      <c r="D198" s="481" t="s">
        <v>114</v>
      </c>
      <c r="E198" s="15">
        <f>'7. 강서구어린이집'!D47</f>
        <v>0</v>
      </c>
      <c r="F198" s="15">
        <f>'7. 강서구어린이집'!E47</f>
        <v>0</v>
      </c>
      <c r="G198" s="15">
        <f>'7. 강서구어린이집'!F47</f>
        <v>0</v>
      </c>
      <c r="H198" s="16">
        <f t="shared" si="61"/>
        <v>0</v>
      </c>
      <c r="I198" s="180" t="e">
        <f t="shared" si="62"/>
        <v>#DIV/0!</v>
      </c>
      <c r="J198" s="21"/>
    </row>
    <row r="199" spans="1:10" ht="17.25" hidden="1" thickBot="1">
      <c r="A199" s="1156"/>
      <c r="B199" s="1179"/>
      <c r="C199" s="1173"/>
      <c r="D199" s="481" t="s">
        <v>115</v>
      </c>
      <c r="E199" s="15">
        <f>'7. 강서구어린이집'!D48</f>
        <v>0</v>
      </c>
      <c r="F199" s="15">
        <f>'7. 강서구어린이집'!E48</f>
        <v>0</v>
      </c>
      <c r="G199" s="15">
        <f>'7. 강서구어린이집'!F48</f>
        <v>0</v>
      </c>
      <c r="H199" s="16">
        <f t="shared" si="61"/>
        <v>0</v>
      </c>
      <c r="I199" s="180" t="e">
        <f t="shared" si="62"/>
        <v>#DIV/0!</v>
      </c>
      <c r="J199" s="21"/>
    </row>
    <row r="200" spans="1:10" ht="17.25" hidden="1" thickBot="1">
      <c r="A200" s="1156"/>
      <c r="B200" s="1179"/>
      <c r="C200" s="1173"/>
      <c r="D200" s="471" t="s">
        <v>116</v>
      </c>
      <c r="E200" s="15">
        <f>'7. 강서구어린이집'!D49</f>
        <v>0</v>
      </c>
      <c r="F200" s="15">
        <f>'7. 강서구어린이집'!E49</f>
        <v>0</v>
      </c>
      <c r="G200" s="15">
        <f>'7. 강서구어린이집'!F49</f>
        <v>0</v>
      </c>
      <c r="H200" s="16">
        <f t="shared" si="61"/>
        <v>0</v>
      </c>
      <c r="I200" s="180" t="e">
        <f t="shared" si="62"/>
        <v>#DIV/0!</v>
      </c>
      <c r="J200" s="21"/>
    </row>
    <row r="201" spans="1:10" ht="17.25" hidden="1" thickBot="1">
      <c r="A201" s="1156"/>
      <c r="B201" s="1179"/>
      <c r="C201" s="1173"/>
      <c r="D201" s="471" t="s">
        <v>29</v>
      </c>
      <c r="E201" s="782">
        <f>'7. 강서구어린이집'!D50</f>
        <v>0</v>
      </c>
      <c r="F201" s="782">
        <f>'7. 강서구어린이집'!E50</f>
        <v>0</v>
      </c>
      <c r="G201" s="782">
        <f>'7. 강서구어린이집'!F50</f>
        <v>0</v>
      </c>
      <c r="H201" s="16">
        <f t="shared" si="61"/>
        <v>0</v>
      </c>
      <c r="I201" s="180" t="e">
        <f t="shared" si="62"/>
        <v>#DIV/0!</v>
      </c>
      <c r="J201" s="21"/>
    </row>
    <row r="202" spans="1:10" ht="17.25" hidden="1" thickBot="1">
      <c r="A202" s="1156"/>
      <c r="B202" s="1179"/>
      <c r="C202" s="1174"/>
      <c r="D202" s="482" t="s">
        <v>90</v>
      </c>
      <c r="E202" s="99">
        <f>SUM(E195:E201)</f>
        <v>0</v>
      </c>
      <c r="F202" s="99">
        <f t="shared" ref="F202:G202" si="64">SUM(F195:F201)</f>
        <v>0</v>
      </c>
      <c r="G202" s="99">
        <f t="shared" si="64"/>
        <v>0</v>
      </c>
      <c r="H202" s="140">
        <f t="shared" si="61"/>
        <v>0</v>
      </c>
      <c r="I202" s="180" t="e">
        <f t="shared" si="62"/>
        <v>#DIV/0!</v>
      </c>
      <c r="J202" s="22"/>
    </row>
    <row r="203" spans="1:10" ht="17.25" hidden="1" thickBot="1">
      <c r="A203" s="1156"/>
      <c r="B203" s="1179"/>
      <c r="C203" s="1173" t="s">
        <v>270</v>
      </c>
      <c r="D203" s="483" t="s">
        <v>117</v>
      </c>
      <c r="E203" s="31">
        <f>'7. 강서구어린이집'!D52</f>
        <v>0</v>
      </c>
      <c r="F203" s="31">
        <f>'7. 강서구어린이집'!E52</f>
        <v>0</v>
      </c>
      <c r="G203" s="31">
        <f>'7. 강서구어린이집'!F52</f>
        <v>0</v>
      </c>
      <c r="H203" s="102">
        <f t="shared" si="61"/>
        <v>0</v>
      </c>
      <c r="I203" s="180" t="e">
        <f t="shared" si="62"/>
        <v>#DIV/0!</v>
      </c>
      <c r="J203" s="26"/>
    </row>
    <row r="204" spans="1:10" ht="16.5" hidden="1" customHeight="1" thickBot="1">
      <c r="A204" s="1156"/>
      <c r="B204" s="1179"/>
      <c r="C204" s="1173"/>
      <c r="D204" s="483" t="s">
        <v>118</v>
      </c>
      <c r="E204" s="31">
        <f>'7. 강서구어린이집'!D53</f>
        <v>0</v>
      </c>
      <c r="F204" s="31">
        <f>'7. 강서구어린이집'!E53</f>
        <v>0</v>
      </c>
      <c r="G204" s="31">
        <f>'7. 강서구어린이집'!F53</f>
        <v>0</v>
      </c>
      <c r="H204" s="16">
        <f t="shared" si="61"/>
        <v>0</v>
      </c>
      <c r="I204" s="180" t="e">
        <f t="shared" si="62"/>
        <v>#DIV/0!</v>
      </c>
      <c r="J204" s="21"/>
    </row>
    <row r="205" spans="1:10" ht="17.25" hidden="1" thickBot="1">
      <c r="A205" s="1156"/>
      <c r="B205" s="1179"/>
      <c r="C205" s="1173"/>
      <c r="D205" s="483" t="s">
        <v>119</v>
      </c>
      <c r="E205" s="31">
        <f>'7. 강서구어린이집'!D54</f>
        <v>0</v>
      </c>
      <c r="F205" s="31">
        <f>'7. 강서구어린이집'!E54</f>
        <v>0</v>
      </c>
      <c r="G205" s="31">
        <f>'7. 강서구어린이집'!F54</f>
        <v>0</v>
      </c>
      <c r="H205" s="16">
        <f t="shared" si="61"/>
        <v>0</v>
      </c>
      <c r="I205" s="180" t="e">
        <f t="shared" si="62"/>
        <v>#DIV/0!</v>
      </c>
      <c r="J205" s="21"/>
    </row>
    <row r="206" spans="1:10" ht="17.25" hidden="1" thickBot="1">
      <c r="A206" s="1156"/>
      <c r="B206" s="1179"/>
      <c r="C206" s="1174"/>
      <c r="D206" s="484" t="s">
        <v>90</v>
      </c>
      <c r="E206" s="134">
        <f>SUM(E203:E205)</f>
        <v>0</v>
      </c>
      <c r="F206" s="134">
        <f t="shared" ref="F206:G206" si="65">SUM(F203:F205)</f>
        <v>0</v>
      </c>
      <c r="G206" s="134">
        <f t="shared" si="65"/>
        <v>0</v>
      </c>
      <c r="H206" s="140">
        <f t="shared" si="61"/>
        <v>0</v>
      </c>
      <c r="I206" s="180" t="e">
        <f t="shared" si="62"/>
        <v>#DIV/0!</v>
      </c>
      <c r="J206" s="22"/>
    </row>
    <row r="207" spans="1:10" ht="17.25" hidden="1" thickBot="1">
      <c r="A207" s="1156"/>
      <c r="B207" s="1180"/>
      <c r="C207" s="1192" t="s">
        <v>90</v>
      </c>
      <c r="D207" s="1193"/>
      <c r="E207" s="134">
        <f>SUM(E194,E202,E206)</f>
        <v>0</v>
      </c>
      <c r="F207" s="134">
        <f t="shared" ref="F207:G207" si="66">SUM(F194,F202,F206)</f>
        <v>0</v>
      </c>
      <c r="G207" s="134">
        <f t="shared" si="66"/>
        <v>0</v>
      </c>
      <c r="H207" s="38">
        <f t="shared" si="61"/>
        <v>0</v>
      </c>
      <c r="I207" s="785" t="e">
        <f t="shared" si="62"/>
        <v>#DIV/0!</v>
      </c>
      <c r="J207" s="100"/>
    </row>
    <row r="208" spans="1:10" ht="17.25" hidden="1" thickBot="1">
      <c r="A208" s="1156"/>
      <c r="B208" s="1178" t="s">
        <v>271</v>
      </c>
      <c r="C208" s="1181" t="s">
        <v>272</v>
      </c>
      <c r="D208" s="479" t="s">
        <v>121</v>
      </c>
      <c r="E208" s="101">
        <f>'7. 강서구어린이집'!D57</f>
        <v>0</v>
      </c>
      <c r="F208" s="101">
        <f>'7. 강서구어린이집'!E57</f>
        <v>0</v>
      </c>
      <c r="G208" s="101">
        <f>'7. 강서구어린이집'!F57</f>
        <v>0</v>
      </c>
      <c r="H208" s="102">
        <f t="shared" si="61"/>
        <v>0</v>
      </c>
      <c r="I208" s="180" t="e">
        <f t="shared" si="62"/>
        <v>#DIV/0!</v>
      </c>
      <c r="J208" s="7"/>
    </row>
    <row r="209" spans="1:10" ht="16.5" hidden="1" customHeight="1" thickBot="1">
      <c r="A209" s="1156"/>
      <c r="B209" s="1179"/>
      <c r="C209" s="1173"/>
      <c r="D209" s="480" t="s">
        <v>155</v>
      </c>
      <c r="E209" s="15">
        <f>'7. 강서구어린이집'!D58</f>
        <v>0</v>
      </c>
      <c r="F209" s="15">
        <f>'7. 강서구어린이집'!E58</f>
        <v>0</v>
      </c>
      <c r="G209" s="15">
        <f>'7. 강서구어린이집'!F58</f>
        <v>0</v>
      </c>
      <c r="H209" s="16">
        <f t="shared" si="61"/>
        <v>0</v>
      </c>
      <c r="I209" s="180" t="e">
        <f t="shared" si="62"/>
        <v>#DIV/0!</v>
      </c>
      <c r="J209" s="17"/>
    </row>
    <row r="210" spans="1:10" ht="17.25" hidden="1" thickBot="1">
      <c r="A210" s="1156"/>
      <c r="B210" s="1179"/>
      <c r="C210" s="1173"/>
      <c r="D210" s="480" t="s">
        <v>122</v>
      </c>
      <c r="E210" s="15">
        <f>'7. 강서구어린이집'!D59</f>
        <v>0</v>
      </c>
      <c r="F210" s="15">
        <f>'7. 강서구어린이집'!E59</f>
        <v>0</v>
      </c>
      <c r="G210" s="15">
        <f>'7. 강서구어린이집'!F59</f>
        <v>0</v>
      </c>
      <c r="H210" s="16">
        <f t="shared" si="61"/>
        <v>0</v>
      </c>
      <c r="I210" s="180" t="e">
        <f t="shared" si="62"/>
        <v>#DIV/0!</v>
      </c>
      <c r="J210" s="17"/>
    </row>
    <row r="211" spans="1:10" ht="17.25" hidden="1" thickBot="1">
      <c r="A211" s="1156"/>
      <c r="B211" s="1179"/>
      <c r="C211" s="1173"/>
      <c r="D211" s="481" t="s">
        <v>123</v>
      </c>
      <c r="E211" s="15">
        <f>'7. 강서구어린이집'!D60</f>
        <v>0</v>
      </c>
      <c r="F211" s="15">
        <f>'7. 강서구어린이집'!E60</f>
        <v>0</v>
      </c>
      <c r="G211" s="15">
        <f>'7. 강서구어린이집'!F60</f>
        <v>0</v>
      </c>
      <c r="H211" s="16">
        <f t="shared" si="61"/>
        <v>0</v>
      </c>
      <c r="I211" s="180" t="e">
        <f t="shared" si="62"/>
        <v>#DIV/0!</v>
      </c>
      <c r="J211" s="17"/>
    </row>
    <row r="212" spans="1:10" ht="17.25" hidden="1" thickBot="1">
      <c r="A212" s="1156"/>
      <c r="B212" s="1179"/>
      <c r="C212" s="1182"/>
      <c r="D212" s="481" t="s">
        <v>124</v>
      </c>
      <c r="E212" s="782">
        <f>'7. 강서구어린이집'!D61</f>
        <v>0</v>
      </c>
      <c r="F212" s="782">
        <f>'7. 강서구어린이집'!E61</f>
        <v>0</v>
      </c>
      <c r="G212" s="782">
        <f>'7. 강서구어린이집'!F61</f>
        <v>0</v>
      </c>
      <c r="H212" s="16">
        <f t="shared" si="61"/>
        <v>0</v>
      </c>
      <c r="I212" s="180" t="e">
        <f t="shared" si="62"/>
        <v>#DIV/0!</v>
      </c>
      <c r="J212" s="17"/>
    </row>
    <row r="213" spans="1:10" ht="17.25" hidden="1" thickBot="1">
      <c r="A213" s="1156"/>
      <c r="B213" s="1180"/>
      <c r="C213" s="1168" t="s">
        <v>125</v>
      </c>
      <c r="D213" s="1169"/>
      <c r="E213" s="786">
        <f>SUM(E208:E212)</f>
        <v>0</v>
      </c>
      <c r="F213" s="786">
        <f t="shared" ref="F213:G213" si="67">SUM(F208:F212)</f>
        <v>0</v>
      </c>
      <c r="G213" s="786">
        <f t="shared" si="67"/>
        <v>0</v>
      </c>
      <c r="H213" s="787">
        <f t="shared" si="61"/>
        <v>0</v>
      </c>
      <c r="I213" s="785" t="e">
        <f t="shared" si="62"/>
        <v>#DIV/0!</v>
      </c>
      <c r="J213" s="30"/>
    </row>
    <row r="214" spans="1:10" ht="33" hidden="1">
      <c r="A214" s="1156"/>
      <c r="B214" s="1160" t="s">
        <v>273</v>
      </c>
      <c r="C214" s="467" t="s">
        <v>274</v>
      </c>
      <c r="D214" s="485" t="s">
        <v>126</v>
      </c>
      <c r="E214" s="136">
        <f>'7. 강서구어린이집'!D63</f>
        <v>0</v>
      </c>
      <c r="F214" s="136">
        <f>'7. 강서구어린이집'!E63</f>
        <v>0</v>
      </c>
      <c r="G214" s="136">
        <f>'7. 강서구어린이집'!F63</f>
        <v>0</v>
      </c>
      <c r="H214" s="102">
        <f t="shared" si="61"/>
        <v>0</v>
      </c>
      <c r="I214" s="788" t="e">
        <f t="shared" si="62"/>
        <v>#DIV/0!</v>
      </c>
      <c r="J214" s="7"/>
    </row>
    <row r="215" spans="1:10" hidden="1">
      <c r="A215" s="1156"/>
      <c r="B215" s="1161"/>
      <c r="C215" s="466" t="s">
        <v>275</v>
      </c>
      <c r="D215" s="486" t="s">
        <v>127</v>
      </c>
      <c r="E215" s="128">
        <f>'7. 강서구어린이집'!D64</f>
        <v>0</v>
      </c>
      <c r="F215" s="128">
        <f>'7. 강서구어린이집'!E64</f>
        <v>0</v>
      </c>
      <c r="G215" s="128">
        <f>'7. 강서구어린이집'!F64</f>
        <v>0</v>
      </c>
      <c r="H215" s="16">
        <f t="shared" si="61"/>
        <v>0</v>
      </c>
      <c r="I215" s="790" t="e">
        <f t="shared" si="62"/>
        <v>#DIV/0!</v>
      </c>
      <c r="J215" s="17"/>
    </row>
    <row r="216" spans="1:10" ht="17.25" hidden="1" thickBot="1">
      <c r="A216" s="1156"/>
      <c r="B216" s="1162"/>
      <c r="C216" s="1170" t="s">
        <v>14</v>
      </c>
      <c r="D216" s="1171"/>
      <c r="E216" s="134">
        <f>SUM(E214:E215)</f>
        <v>0</v>
      </c>
      <c r="F216" s="134">
        <f t="shared" ref="F216:G216" si="68">SUM(F214:F215)</f>
        <v>0</v>
      </c>
      <c r="G216" s="134">
        <f t="shared" si="68"/>
        <v>0</v>
      </c>
      <c r="H216" s="787">
        <f t="shared" si="61"/>
        <v>0</v>
      </c>
      <c r="I216" s="789" t="e">
        <f t="shared" si="62"/>
        <v>#DIV/0!</v>
      </c>
      <c r="J216" s="22"/>
    </row>
    <row r="217" spans="1:10" ht="17.25" hidden="1" thickBot="1">
      <c r="A217" s="1156"/>
      <c r="B217" s="1160" t="s">
        <v>276</v>
      </c>
      <c r="C217" s="1163" t="s">
        <v>277</v>
      </c>
      <c r="D217" s="467" t="s">
        <v>52</v>
      </c>
      <c r="E217" s="27">
        <f>'7. 강서구어린이집'!D66</f>
        <v>0</v>
      </c>
      <c r="F217" s="27">
        <f>'7. 강서구어린이집'!E66</f>
        <v>0</v>
      </c>
      <c r="G217" s="27">
        <f>'7. 강서구어린이집'!F66</f>
        <v>0</v>
      </c>
      <c r="H217" s="102">
        <f t="shared" si="61"/>
        <v>0</v>
      </c>
      <c r="I217" s="180" t="e">
        <f t="shared" si="62"/>
        <v>#DIV/0!</v>
      </c>
      <c r="J217" s="7"/>
    </row>
    <row r="218" spans="1:10" ht="17.25" hidden="1" thickBot="1">
      <c r="A218" s="1156"/>
      <c r="B218" s="1161"/>
      <c r="C218" s="1164"/>
      <c r="D218" s="466" t="s">
        <v>128</v>
      </c>
      <c r="E218" s="131">
        <f>'7. 강서구어린이집'!D67</f>
        <v>0</v>
      </c>
      <c r="F218" s="131">
        <f>'7. 강서구어린이집'!E67</f>
        <v>0</v>
      </c>
      <c r="G218" s="131">
        <f>'7. 강서구어린이집'!F67</f>
        <v>0</v>
      </c>
      <c r="H218" s="16">
        <f t="shared" si="61"/>
        <v>0</v>
      </c>
      <c r="I218" s="180" t="e">
        <f t="shared" si="62"/>
        <v>#DIV/0!</v>
      </c>
      <c r="J218" s="17"/>
    </row>
    <row r="219" spans="1:10" ht="17.25" hidden="1" thickBot="1">
      <c r="A219" s="1156"/>
      <c r="B219" s="1161"/>
      <c r="C219" s="1172"/>
      <c r="D219" s="468" t="s">
        <v>90</v>
      </c>
      <c r="E219" s="111">
        <f>SUM(E217:E218)</f>
        <v>0</v>
      </c>
      <c r="F219" s="111">
        <f t="shared" ref="F219:G219" si="69">SUM(F217:F218)</f>
        <v>0</v>
      </c>
      <c r="G219" s="111">
        <f t="shared" si="69"/>
        <v>0</v>
      </c>
      <c r="H219" s="140">
        <f t="shared" si="61"/>
        <v>0</v>
      </c>
      <c r="I219" s="180" t="e">
        <f t="shared" si="62"/>
        <v>#DIV/0!</v>
      </c>
      <c r="J219" s="30"/>
    </row>
    <row r="220" spans="1:10" ht="17.25" hidden="1" thickBot="1">
      <c r="A220" s="1156"/>
      <c r="B220" s="1161"/>
      <c r="C220" s="1173" t="s">
        <v>278</v>
      </c>
      <c r="D220" s="469" t="s">
        <v>130</v>
      </c>
      <c r="E220" s="128">
        <f>'7. 강서구어린이집'!D69</f>
        <v>0</v>
      </c>
      <c r="F220" s="128">
        <f>'7. 강서구어린이집'!E69</f>
        <v>0</v>
      </c>
      <c r="G220" s="128">
        <f>'7. 강서구어린이집'!F69</f>
        <v>0</v>
      </c>
      <c r="H220" s="102">
        <f t="shared" si="61"/>
        <v>0</v>
      </c>
      <c r="I220" s="180" t="e">
        <f t="shared" si="62"/>
        <v>#DIV/0!</v>
      </c>
      <c r="J220" s="7"/>
    </row>
    <row r="221" spans="1:10" ht="16.5" hidden="1" customHeight="1" thickBot="1">
      <c r="A221" s="1156"/>
      <c r="B221" s="1161"/>
      <c r="C221" s="1174"/>
      <c r="D221" s="468" t="s">
        <v>90</v>
      </c>
      <c r="E221" s="139">
        <f>E220</f>
        <v>0</v>
      </c>
      <c r="F221" s="139">
        <f t="shared" ref="F221:G221" si="70">F220</f>
        <v>0</v>
      </c>
      <c r="G221" s="139">
        <f t="shared" si="70"/>
        <v>0</v>
      </c>
      <c r="H221" s="140">
        <f t="shared" si="61"/>
        <v>0</v>
      </c>
      <c r="I221" s="180" t="e">
        <f t="shared" si="62"/>
        <v>#DIV/0!</v>
      </c>
      <c r="J221" s="30"/>
    </row>
    <row r="222" spans="1:10" ht="17.25" hidden="1" thickBot="1">
      <c r="A222" s="1156"/>
      <c r="B222" s="1162"/>
      <c r="C222" s="1175" t="s">
        <v>14</v>
      </c>
      <c r="D222" s="1175"/>
      <c r="E222" s="134">
        <f>SUM(E219,E221)</f>
        <v>0</v>
      </c>
      <c r="F222" s="134">
        <f t="shared" ref="F222:G222" si="71">SUM(F219,F221)</f>
        <v>0</v>
      </c>
      <c r="G222" s="134">
        <f t="shared" si="71"/>
        <v>0</v>
      </c>
      <c r="H222" s="38">
        <f t="shared" si="61"/>
        <v>0</v>
      </c>
      <c r="I222" s="785" t="e">
        <f t="shared" si="62"/>
        <v>#DIV/0!</v>
      </c>
      <c r="J222" s="100"/>
    </row>
    <row r="223" spans="1:10" ht="17.25" hidden="1" thickBot="1">
      <c r="A223" s="1156"/>
      <c r="B223" s="1161" t="s">
        <v>279</v>
      </c>
      <c r="C223" s="487" t="s">
        <v>280</v>
      </c>
      <c r="D223" s="487" t="s">
        <v>131</v>
      </c>
      <c r="E223" s="130">
        <f>'7. 강서구어린이집'!D72</f>
        <v>0</v>
      </c>
      <c r="F223" s="130">
        <f>'7. 강서구어린이집'!E72</f>
        <v>0</v>
      </c>
      <c r="G223" s="130">
        <f>'7. 강서구어린이집'!F72</f>
        <v>0</v>
      </c>
      <c r="H223" s="102">
        <f t="shared" si="61"/>
        <v>0</v>
      </c>
      <c r="I223" s="180" t="e">
        <f t="shared" si="62"/>
        <v>#DIV/0!</v>
      </c>
      <c r="J223" s="26"/>
    </row>
    <row r="224" spans="1:10" ht="17.25" hidden="1" thickBot="1">
      <c r="A224" s="1156"/>
      <c r="B224" s="1162"/>
      <c r="C224" s="1158" t="s">
        <v>15</v>
      </c>
      <c r="D224" s="1159"/>
      <c r="E224" s="33">
        <f>E223</f>
        <v>0</v>
      </c>
      <c r="F224" s="33">
        <f t="shared" ref="F224:G224" si="72">F223</f>
        <v>0</v>
      </c>
      <c r="G224" s="33">
        <f t="shared" si="72"/>
        <v>0</v>
      </c>
      <c r="H224" s="140">
        <f t="shared" si="61"/>
        <v>0</v>
      </c>
      <c r="I224" s="180" t="e">
        <f t="shared" si="62"/>
        <v>#DIV/0!</v>
      </c>
      <c r="J224" s="22"/>
    </row>
    <row r="225" spans="1:10" ht="17.25" hidden="1" thickBot="1">
      <c r="A225" s="1156"/>
      <c r="B225" s="1176" t="s">
        <v>5</v>
      </c>
      <c r="C225" s="488" t="s">
        <v>281</v>
      </c>
      <c r="D225" s="488" t="s">
        <v>9</v>
      </c>
      <c r="E225" s="36">
        <f>'7. 강서구어린이집'!D74</f>
        <v>0</v>
      </c>
      <c r="F225" s="36">
        <f>'7. 강서구어린이집'!E74</f>
        <v>0</v>
      </c>
      <c r="G225" s="36">
        <f>'7. 강서구어린이집'!F74</f>
        <v>0</v>
      </c>
      <c r="H225" s="102">
        <f t="shared" si="61"/>
        <v>0</v>
      </c>
      <c r="I225" s="180" t="e">
        <f t="shared" si="62"/>
        <v>#DIV/0!</v>
      </c>
      <c r="J225" s="35"/>
    </row>
    <row r="226" spans="1:10" ht="17.25" hidden="1" thickBot="1">
      <c r="A226" s="1156"/>
      <c r="B226" s="1177"/>
      <c r="C226" s="1158" t="s">
        <v>15</v>
      </c>
      <c r="D226" s="1159"/>
      <c r="E226" s="23">
        <f>E225</f>
        <v>0</v>
      </c>
      <c r="F226" s="23">
        <f t="shared" ref="F226:G226" si="73">F225</f>
        <v>0</v>
      </c>
      <c r="G226" s="23">
        <f t="shared" si="73"/>
        <v>0</v>
      </c>
      <c r="H226" s="140">
        <f t="shared" si="61"/>
        <v>0</v>
      </c>
      <c r="I226" s="180" t="e">
        <f t="shared" si="62"/>
        <v>#DIV/0!</v>
      </c>
      <c r="J226" s="105"/>
    </row>
    <row r="227" spans="1:10" ht="17.25" hidden="1" thickBot="1">
      <c r="A227" s="1156"/>
      <c r="B227" s="1160" t="s">
        <v>282</v>
      </c>
      <c r="C227" s="1163" t="s">
        <v>283</v>
      </c>
      <c r="D227" s="467" t="s">
        <v>32</v>
      </c>
      <c r="E227" s="37">
        <f>'7. 강서구어린이집'!D76</f>
        <v>0</v>
      </c>
      <c r="F227" s="37">
        <f>'7. 강서구어린이집'!E76</f>
        <v>0</v>
      </c>
      <c r="G227" s="37">
        <f>'7. 강서구어린이집'!F76</f>
        <v>0</v>
      </c>
      <c r="H227" s="102">
        <f t="shared" si="61"/>
        <v>0</v>
      </c>
      <c r="I227" s="180" t="e">
        <f t="shared" si="62"/>
        <v>#DIV/0!</v>
      </c>
      <c r="J227" s="7"/>
    </row>
    <row r="228" spans="1:10" ht="17.25" hidden="1" customHeight="1" thickBot="1">
      <c r="A228" s="1156"/>
      <c r="B228" s="1161"/>
      <c r="C228" s="1164"/>
      <c r="D228" s="467" t="s">
        <v>49</v>
      </c>
      <c r="E228" s="37">
        <f>'7. 강서구어린이집'!D77</f>
        <v>0</v>
      </c>
      <c r="F228" s="37">
        <f>'7. 강서구어린이집'!E77</f>
        <v>0</v>
      </c>
      <c r="G228" s="37">
        <f>'7. 강서구어린이집'!F77</f>
        <v>0</v>
      </c>
      <c r="H228" s="102">
        <f t="shared" si="61"/>
        <v>0</v>
      </c>
      <c r="I228" s="180" t="e">
        <f t="shared" si="62"/>
        <v>#DIV/0!</v>
      </c>
      <c r="J228" s="7"/>
    </row>
    <row r="229" spans="1:10" ht="17.25" hidden="1" thickBot="1">
      <c r="A229" s="1156"/>
      <c r="B229" s="1162"/>
      <c r="C229" s="1165" t="s">
        <v>14</v>
      </c>
      <c r="D229" s="1166"/>
      <c r="E229" s="99">
        <f>SUM(E227:E228)</f>
        <v>0</v>
      </c>
      <c r="F229" s="99">
        <f t="shared" ref="F229:G229" si="74">SUM(F227:F228)</f>
        <v>0</v>
      </c>
      <c r="G229" s="99">
        <f t="shared" si="74"/>
        <v>0</v>
      </c>
      <c r="H229" s="140">
        <f t="shared" si="61"/>
        <v>0</v>
      </c>
      <c r="I229" s="180" t="e">
        <f t="shared" si="62"/>
        <v>#DIV/0!</v>
      </c>
      <c r="J229" s="22"/>
    </row>
    <row r="230" spans="1:10" ht="17.25" hidden="1" thickBot="1">
      <c r="A230" s="1156"/>
      <c r="B230" s="1160" t="s">
        <v>149</v>
      </c>
      <c r="C230" s="489" t="s">
        <v>33</v>
      </c>
      <c r="D230" s="489" t="s">
        <v>88</v>
      </c>
      <c r="E230" s="37">
        <f>'7. 강서구어린이집'!D79</f>
        <v>0</v>
      </c>
      <c r="F230" s="37">
        <f>'7. 강서구어린이집'!E79</f>
        <v>0</v>
      </c>
      <c r="G230" s="37">
        <f>'7. 강서구어린이집'!F79</f>
        <v>0</v>
      </c>
      <c r="H230" s="102">
        <f t="shared" si="61"/>
        <v>0</v>
      </c>
      <c r="I230" s="180" t="e">
        <f t="shared" si="62"/>
        <v>#DIV/0!</v>
      </c>
      <c r="J230" s="8"/>
    </row>
    <row r="231" spans="1:10" ht="17.25" hidden="1" thickBot="1">
      <c r="A231" s="1156"/>
      <c r="B231" s="1162"/>
      <c r="C231" s="1167" t="s">
        <v>15</v>
      </c>
      <c r="D231" s="1167"/>
      <c r="E231" s="29">
        <f>E230</f>
        <v>0</v>
      </c>
      <c r="F231" s="29">
        <f t="shared" ref="F231:G231" si="75">F230</f>
        <v>0</v>
      </c>
      <c r="G231" s="29">
        <f t="shared" si="75"/>
        <v>0</v>
      </c>
      <c r="H231" s="140">
        <f t="shared" si="61"/>
        <v>0</v>
      </c>
      <c r="I231" s="180" t="e">
        <f t="shared" si="62"/>
        <v>#DIV/0!</v>
      </c>
      <c r="J231" s="30"/>
    </row>
    <row r="232" spans="1:10" ht="17.25" hidden="1" thickBot="1">
      <c r="A232" s="1157"/>
      <c r="B232" s="1150" t="s">
        <v>18</v>
      </c>
      <c r="C232" s="1151"/>
      <c r="D232" s="1152"/>
      <c r="E232" s="181">
        <f>SUM(E194,E207,E213,E216,E222,E224,E226,E229,E231)</f>
        <v>0</v>
      </c>
      <c r="F232" s="181">
        <f t="shared" ref="F232:G232" si="76">SUM(F194,F207,F213,F216,F222,F224,F226,F229,F231)</f>
        <v>0</v>
      </c>
      <c r="G232" s="181">
        <f t="shared" si="76"/>
        <v>0</v>
      </c>
      <c r="H232" s="183">
        <f t="shared" si="61"/>
        <v>0</v>
      </c>
      <c r="I232" s="791" t="e">
        <f t="shared" si="62"/>
        <v>#DIV/0!</v>
      </c>
      <c r="J232" s="182"/>
    </row>
    <row r="233" spans="1:10">
      <c r="A233" s="401"/>
      <c r="E233" s="60"/>
      <c r="F233" s="60"/>
      <c r="G233" s="60"/>
    </row>
    <row r="234" spans="1:10">
      <c r="E234" s="60"/>
      <c r="F234" s="60"/>
      <c r="G234" s="60"/>
    </row>
    <row r="235" spans="1:10">
      <c r="E235" s="60">
        <v>11822963963</v>
      </c>
      <c r="F235" s="60">
        <v>11544228654</v>
      </c>
    </row>
    <row r="236" spans="1:10">
      <c r="E236" s="60">
        <v>538290000</v>
      </c>
      <c r="F236" s="60">
        <v>538290000</v>
      </c>
    </row>
    <row r="237" spans="1:10">
      <c r="E237" s="60">
        <f>E235-E236</f>
        <v>11284673963</v>
      </c>
      <c r="F237" s="60">
        <f>F235-F236</f>
        <v>11005938654</v>
      </c>
    </row>
  </sheetData>
  <mergeCells count="185">
    <mergeCell ref="A6:A7"/>
    <mergeCell ref="A8:A24"/>
    <mergeCell ref="B20:B23"/>
    <mergeCell ref="C20:C22"/>
    <mergeCell ref="C23:D23"/>
    <mergeCell ref="B24:D24"/>
    <mergeCell ref="F6:F7"/>
    <mergeCell ref="B8:B9"/>
    <mergeCell ref="C9:D9"/>
    <mergeCell ref="B12:B14"/>
    <mergeCell ref="C12:C13"/>
    <mergeCell ref="C14:D14"/>
    <mergeCell ref="B17:B19"/>
    <mergeCell ref="C17:C18"/>
    <mergeCell ref="C19:D19"/>
    <mergeCell ref="B15:B16"/>
    <mergeCell ref="C16:D16"/>
    <mergeCell ref="E6:E7"/>
    <mergeCell ref="G6:G7"/>
    <mergeCell ref="H6:H7"/>
    <mergeCell ref="I6:I7"/>
    <mergeCell ref="J6:J7"/>
    <mergeCell ref="C39:D39"/>
    <mergeCell ref="B43:B46"/>
    <mergeCell ref="C46:D46"/>
    <mergeCell ref="B25:J25"/>
    <mergeCell ref="B26:D26"/>
    <mergeCell ref="E26:E27"/>
    <mergeCell ref="G26:G27"/>
    <mergeCell ref="H26:H27"/>
    <mergeCell ref="I26:I27"/>
    <mergeCell ref="J26:J27"/>
    <mergeCell ref="B30:B31"/>
    <mergeCell ref="C31:D31"/>
    <mergeCell ref="B79:B81"/>
    <mergeCell ref="A62:A85"/>
    <mergeCell ref="B59:J59"/>
    <mergeCell ref="F26:F27"/>
    <mergeCell ref="F60:F61"/>
    <mergeCell ref="B85:D85"/>
    <mergeCell ref="A60:A61"/>
    <mergeCell ref="B60:D60"/>
    <mergeCell ref="E60:E61"/>
    <mergeCell ref="G60:G61"/>
    <mergeCell ref="B62:B63"/>
    <mergeCell ref="C62:C63"/>
    <mergeCell ref="B68:B72"/>
    <mergeCell ref="C69:C71"/>
    <mergeCell ref="C79:C80"/>
    <mergeCell ref="B82:B83"/>
    <mergeCell ref="C82:C83"/>
    <mergeCell ref="C49:D49"/>
    <mergeCell ref="C50:C53"/>
    <mergeCell ref="C57:D57"/>
    <mergeCell ref="B58:D58"/>
    <mergeCell ref="A26:A27"/>
    <mergeCell ref="C36:D36"/>
    <mergeCell ref="B37:B39"/>
    <mergeCell ref="A1:J1"/>
    <mergeCell ref="A2:J2"/>
    <mergeCell ref="A3:J3"/>
    <mergeCell ref="A4:J4"/>
    <mergeCell ref="B10:B11"/>
    <mergeCell ref="C11:D11"/>
    <mergeCell ref="A28:A58"/>
    <mergeCell ref="B28:B29"/>
    <mergeCell ref="C29:D29"/>
    <mergeCell ref="C54:D54"/>
    <mergeCell ref="B50:B54"/>
    <mergeCell ref="C55:C56"/>
    <mergeCell ref="B55:B57"/>
    <mergeCell ref="B47:B49"/>
    <mergeCell ref="C47:C48"/>
    <mergeCell ref="B32:B36"/>
    <mergeCell ref="C32:C35"/>
    <mergeCell ref="C43:C45"/>
    <mergeCell ref="B40:B42"/>
    <mergeCell ref="C42:D42"/>
    <mergeCell ref="C40:C41"/>
    <mergeCell ref="C37:C38"/>
    <mergeCell ref="B5:J5"/>
    <mergeCell ref="B6:D6"/>
    <mergeCell ref="A87:A88"/>
    <mergeCell ref="A89:A113"/>
    <mergeCell ref="B104:B106"/>
    <mergeCell ref="C104:C105"/>
    <mergeCell ref="C106:D106"/>
    <mergeCell ref="B107:B108"/>
    <mergeCell ref="C108:D108"/>
    <mergeCell ref="J60:J61"/>
    <mergeCell ref="C64:D64"/>
    <mergeCell ref="C67:D67"/>
    <mergeCell ref="B65:B67"/>
    <mergeCell ref="C72:D72"/>
    <mergeCell ref="C74:D74"/>
    <mergeCell ref="C76:D76"/>
    <mergeCell ref="C78:D78"/>
    <mergeCell ref="I60:I61"/>
    <mergeCell ref="C103:D103"/>
    <mergeCell ref="E87:E88"/>
    <mergeCell ref="F87:F88"/>
    <mergeCell ref="G87:G88"/>
    <mergeCell ref="H87:H88"/>
    <mergeCell ref="H60:H61"/>
    <mergeCell ref="C81:D81"/>
    <mergeCell ref="C84:D84"/>
    <mergeCell ref="I87:I88"/>
    <mergeCell ref="B87:D87"/>
    <mergeCell ref="J87:J88"/>
    <mergeCell ref="B89:B103"/>
    <mergeCell ref="C89:C93"/>
    <mergeCell ref="C94:C96"/>
    <mergeCell ref="B109:B110"/>
    <mergeCell ref="C97:C102"/>
    <mergeCell ref="B115:J115"/>
    <mergeCell ref="B111:B112"/>
    <mergeCell ref="B113:D113"/>
    <mergeCell ref="J116:J117"/>
    <mergeCell ref="C118:C124"/>
    <mergeCell ref="C125:C128"/>
    <mergeCell ref="C129:C136"/>
    <mergeCell ref="C137:D137"/>
    <mergeCell ref="B138:B141"/>
    <mergeCell ref="C138:C140"/>
    <mergeCell ref="E116:E117"/>
    <mergeCell ref="F116:F117"/>
    <mergeCell ref="G116:G117"/>
    <mergeCell ref="H116:H117"/>
    <mergeCell ref="I116:I117"/>
    <mergeCell ref="B174:B176"/>
    <mergeCell ref="C174:C175"/>
    <mergeCell ref="C176:D176"/>
    <mergeCell ref="B184:D184"/>
    <mergeCell ref="A116:A117"/>
    <mergeCell ref="A118:A184"/>
    <mergeCell ref="C141:D141"/>
    <mergeCell ref="B142:B171"/>
    <mergeCell ref="C142:C147"/>
    <mergeCell ref="C148:C170"/>
    <mergeCell ref="C171:D171"/>
    <mergeCell ref="B172:B173"/>
    <mergeCell ref="C173:D173"/>
    <mergeCell ref="B116:D116"/>
    <mergeCell ref="B177:B179"/>
    <mergeCell ref="C177:C178"/>
    <mergeCell ref="C179:D179"/>
    <mergeCell ref="B180:B182"/>
    <mergeCell ref="C180:C181"/>
    <mergeCell ref="C182:D182"/>
    <mergeCell ref="G186:G187"/>
    <mergeCell ref="H186:H187"/>
    <mergeCell ref="I186:I187"/>
    <mergeCell ref="J186:J187"/>
    <mergeCell ref="B188:B194"/>
    <mergeCell ref="C189:C190"/>
    <mergeCell ref="C192:C193"/>
    <mergeCell ref="C194:D194"/>
    <mergeCell ref="B195:B207"/>
    <mergeCell ref="C195:C202"/>
    <mergeCell ref="C203:C206"/>
    <mergeCell ref="C207:D207"/>
    <mergeCell ref="B186:D186"/>
    <mergeCell ref="E186:E187"/>
    <mergeCell ref="F186:F187"/>
    <mergeCell ref="B232:D232"/>
    <mergeCell ref="A186:A187"/>
    <mergeCell ref="A188:A232"/>
    <mergeCell ref="C226:D226"/>
    <mergeCell ref="B227:B229"/>
    <mergeCell ref="C227:C228"/>
    <mergeCell ref="C229:D229"/>
    <mergeCell ref="B230:B231"/>
    <mergeCell ref="C231:D231"/>
    <mergeCell ref="C213:D213"/>
    <mergeCell ref="B214:B216"/>
    <mergeCell ref="C216:D216"/>
    <mergeCell ref="B217:B222"/>
    <mergeCell ref="C217:C219"/>
    <mergeCell ref="C220:C221"/>
    <mergeCell ref="C222:D222"/>
    <mergeCell ref="B223:B224"/>
    <mergeCell ref="C224:D224"/>
    <mergeCell ref="B225:B226"/>
    <mergeCell ref="B208:B213"/>
    <mergeCell ref="C208:C212"/>
  </mergeCells>
  <phoneticPr fontId="2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2:I119"/>
  <sheetViews>
    <sheetView topLeftCell="A99" workbookViewId="0">
      <selection activeCell="I122" sqref="I122"/>
    </sheetView>
  </sheetViews>
  <sheetFormatPr defaultRowHeight="16.5"/>
  <cols>
    <col min="1" max="1" width="18.25" customWidth="1"/>
    <col min="2" max="2" width="13.875" customWidth="1"/>
    <col min="3" max="3" width="28.375" customWidth="1"/>
    <col min="4" max="5" width="18.875" customWidth="1"/>
    <col min="6" max="6" width="17.75" customWidth="1"/>
    <col min="7" max="7" width="18.25" customWidth="1"/>
    <col min="9" max="9" width="46.375" customWidth="1"/>
  </cols>
  <sheetData>
    <row r="2" spans="1:9" ht="29.45" customHeight="1">
      <c r="A2" s="1452" t="s">
        <v>295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560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294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401</v>
      </c>
      <c r="F6" s="1183" t="s">
        <v>402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17.2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>
        <f>F8-D8</f>
        <v>0</v>
      </c>
      <c r="H8" s="690"/>
      <c r="I8" s="366"/>
    </row>
    <row r="9" spans="1:9" ht="17.25" customHeight="1">
      <c r="A9" s="1285"/>
      <c r="B9" s="1220"/>
      <c r="C9" s="403" t="s">
        <v>191</v>
      </c>
      <c r="D9" s="896">
        <v>136347840</v>
      </c>
      <c r="E9" s="896">
        <v>69038400</v>
      </c>
      <c r="F9" s="896">
        <v>136347840</v>
      </c>
      <c r="G9" s="309">
        <f t="shared" ref="G9:G20" si="0">F9-D9</f>
        <v>0</v>
      </c>
      <c r="H9" s="690">
        <f t="shared" ref="H9:H49" si="1">G9/D9*100%</f>
        <v>0</v>
      </c>
      <c r="I9" s="367"/>
    </row>
    <row r="10" spans="1:9" ht="17.25" customHeight="1">
      <c r="A10" s="1285"/>
      <c r="B10" s="1220"/>
      <c r="C10" s="403" t="s">
        <v>192</v>
      </c>
      <c r="D10" s="896">
        <v>130500000</v>
      </c>
      <c r="E10" s="896">
        <v>78752453</v>
      </c>
      <c r="F10" s="896">
        <v>130500000</v>
      </c>
      <c r="G10" s="309">
        <f t="shared" si="0"/>
        <v>0</v>
      </c>
      <c r="H10" s="690">
        <f t="shared" si="1"/>
        <v>0</v>
      </c>
      <c r="I10" s="367"/>
    </row>
    <row r="11" spans="1:9" ht="17.25" customHeight="1">
      <c r="A11" s="1285"/>
      <c r="B11" s="1220"/>
      <c r="C11" s="403" t="s">
        <v>193</v>
      </c>
      <c r="D11" s="896">
        <v>34800000</v>
      </c>
      <c r="E11" s="896">
        <v>22235350</v>
      </c>
      <c r="F11" s="896">
        <v>34800000</v>
      </c>
      <c r="G11" s="309">
        <f t="shared" si="0"/>
        <v>0</v>
      </c>
      <c r="H11" s="690">
        <f t="shared" si="1"/>
        <v>0</v>
      </c>
      <c r="I11" s="367"/>
    </row>
    <row r="12" spans="1:9" ht="17.25" customHeight="1">
      <c r="A12" s="1285"/>
      <c r="B12" s="1198"/>
      <c r="C12" s="403" t="s">
        <v>194</v>
      </c>
      <c r="D12" s="896">
        <v>2200000</v>
      </c>
      <c r="E12" s="896">
        <v>4312330</v>
      </c>
      <c r="F12" s="896">
        <v>2200000</v>
      </c>
      <c r="G12" s="309">
        <f t="shared" si="0"/>
        <v>0</v>
      </c>
      <c r="H12" s="690">
        <f t="shared" si="1"/>
        <v>0</v>
      </c>
      <c r="I12" s="367"/>
    </row>
    <row r="13" spans="1:9" ht="18" thickBot="1">
      <c r="A13" s="1286"/>
      <c r="B13" s="1293" t="s">
        <v>15</v>
      </c>
      <c r="C13" s="1293"/>
      <c r="D13" s="298">
        <f>SUM(D8:D12)</f>
        <v>303847840</v>
      </c>
      <c r="E13" s="298">
        <f t="shared" ref="E13:F13" si="2">SUM(E8:E12)</f>
        <v>174338533</v>
      </c>
      <c r="F13" s="298">
        <f t="shared" si="2"/>
        <v>303847840</v>
      </c>
      <c r="G13" s="310">
        <f t="shared" si="0"/>
        <v>0</v>
      </c>
      <c r="H13" s="724">
        <f t="shared" si="1"/>
        <v>0</v>
      </c>
      <c r="I13" s="368"/>
    </row>
    <row r="14" spans="1:9" ht="19.5" customHeight="1">
      <c r="A14" s="1324" t="s">
        <v>3</v>
      </c>
      <c r="B14" s="1220" t="s">
        <v>3</v>
      </c>
      <c r="C14" s="402" t="s">
        <v>183</v>
      </c>
      <c r="D14" s="302"/>
      <c r="E14" s="302"/>
      <c r="F14" s="302"/>
      <c r="G14" s="309">
        <f t="shared" si="0"/>
        <v>0</v>
      </c>
      <c r="H14" s="690"/>
      <c r="I14" s="369"/>
    </row>
    <row r="15" spans="1:9" ht="19.5" customHeight="1">
      <c r="A15" s="1324"/>
      <c r="B15" s="1220"/>
      <c r="C15" s="403" t="s">
        <v>184</v>
      </c>
      <c r="D15" s="297"/>
      <c r="E15" s="297"/>
      <c r="F15" s="297"/>
      <c r="G15" s="309">
        <f t="shared" si="0"/>
        <v>0</v>
      </c>
      <c r="H15" s="690"/>
      <c r="I15" s="370"/>
    </row>
    <row r="16" spans="1:9" ht="19.5" customHeight="1">
      <c r="A16" s="1324"/>
      <c r="B16" s="1220"/>
      <c r="C16" s="403" t="s">
        <v>185</v>
      </c>
      <c r="D16" s="297"/>
      <c r="E16" s="297"/>
      <c r="F16" s="297"/>
      <c r="G16" s="309">
        <f t="shared" si="0"/>
        <v>0</v>
      </c>
      <c r="H16" s="690"/>
      <c r="I16" s="370"/>
    </row>
    <row r="17" spans="1:9" ht="19.5" customHeight="1">
      <c r="A17" s="1324"/>
      <c r="B17" s="1220"/>
      <c r="C17" s="403" t="s">
        <v>186</v>
      </c>
      <c r="D17" s="297"/>
      <c r="E17" s="297"/>
      <c r="F17" s="297"/>
      <c r="G17" s="309">
        <f t="shared" si="0"/>
        <v>0</v>
      </c>
      <c r="H17" s="690"/>
      <c r="I17" s="370"/>
    </row>
    <row r="18" spans="1:9" ht="19.5" customHeight="1">
      <c r="A18" s="1324"/>
      <c r="B18" s="1220"/>
      <c r="C18" s="402" t="s">
        <v>187</v>
      </c>
      <c r="D18" s="297"/>
      <c r="E18" s="297"/>
      <c r="F18" s="297"/>
      <c r="G18" s="309">
        <f t="shared" si="0"/>
        <v>0</v>
      </c>
      <c r="H18" s="690"/>
      <c r="I18" s="367"/>
    </row>
    <row r="19" spans="1:9" ht="19.5" customHeight="1">
      <c r="A19" s="1324"/>
      <c r="B19" s="1220"/>
      <c r="C19" s="191" t="s">
        <v>189</v>
      </c>
      <c r="D19" s="297"/>
      <c r="E19" s="297"/>
      <c r="F19" s="297"/>
      <c r="G19" s="309">
        <f t="shared" si="0"/>
        <v>0</v>
      </c>
      <c r="H19" s="690"/>
      <c r="I19" s="367"/>
    </row>
    <row r="20" spans="1:9" ht="19.5" customHeight="1">
      <c r="A20" s="1324"/>
      <c r="B20" s="1220"/>
      <c r="C20" s="191" t="s">
        <v>190</v>
      </c>
      <c r="D20" s="297"/>
      <c r="E20" s="297"/>
      <c r="F20" s="297"/>
      <c r="G20" s="309">
        <f t="shared" si="0"/>
        <v>0</v>
      </c>
      <c r="H20" s="690"/>
      <c r="I20" s="367"/>
    </row>
    <row r="21" spans="1:9" ht="19.5" customHeight="1">
      <c r="A21" s="1324"/>
      <c r="B21" s="1198"/>
      <c r="C21" s="191" t="s">
        <v>209</v>
      </c>
      <c r="D21" s="78"/>
      <c r="E21" s="78"/>
      <c r="F21" s="43"/>
      <c r="G21" s="44">
        <f>F21-D21</f>
        <v>0</v>
      </c>
      <c r="H21" s="690"/>
      <c r="I21" s="45"/>
    </row>
    <row r="22" spans="1:9" ht="17.25" thickBot="1">
      <c r="A22" s="1442"/>
      <c r="B22" s="1326" t="s">
        <v>15</v>
      </c>
      <c r="C22" s="1327"/>
      <c r="D22" s="48">
        <f>SUM(D14:D21)</f>
        <v>0</v>
      </c>
      <c r="E22" s="48">
        <f t="shared" ref="E22:F22" si="3">SUM(E14:E21)</f>
        <v>0</v>
      </c>
      <c r="F22" s="48">
        <f t="shared" si="3"/>
        <v>0</v>
      </c>
      <c r="G22" s="165">
        <f t="shared" ref="G22:G49" si="4">F22-D22</f>
        <v>0</v>
      </c>
      <c r="H22" s="940"/>
      <c r="I22" s="49"/>
    </row>
    <row r="23" spans="1:9" ht="19.5" customHeight="1">
      <c r="A23" s="1287" t="s">
        <v>201</v>
      </c>
      <c r="B23" s="1219" t="s">
        <v>201</v>
      </c>
      <c r="C23" s="192" t="s">
        <v>146</v>
      </c>
      <c r="D23" s="83"/>
      <c r="E23" s="83"/>
      <c r="F23" s="84"/>
      <c r="G23" s="205">
        <f t="shared" si="4"/>
        <v>0</v>
      </c>
      <c r="H23" s="690"/>
      <c r="I23" s="92"/>
    </row>
    <row r="24" spans="1:9" ht="19.5" customHeight="1">
      <c r="A24" s="1288"/>
      <c r="B24" s="1220"/>
      <c r="C24" s="403" t="s">
        <v>78</v>
      </c>
      <c r="D24" s="52"/>
      <c r="E24" s="52"/>
      <c r="F24" s="79"/>
      <c r="G24" s="206">
        <f t="shared" si="4"/>
        <v>0</v>
      </c>
      <c r="H24" s="690"/>
      <c r="I24" s="93"/>
    </row>
    <row r="25" spans="1:9" ht="19.5" customHeight="1">
      <c r="A25" s="1288"/>
      <c r="B25" s="1220"/>
      <c r="C25" s="403" t="s">
        <v>36</v>
      </c>
      <c r="D25" s="79">
        <v>9037480</v>
      </c>
      <c r="E25" s="52">
        <v>4405950</v>
      </c>
      <c r="F25" s="79">
        <v>9037480</v>
      </c>
      <c r="G25" s="206">
        <f t="shared" si="4"/>
        <v>0</v>
      </c>
      <c r="H25" s="690">
        <f t="shared" si="1"/>
        <v>0</v>
      </c>
      <c r="I25" s="93"/>
    </row>
    <row r="26" spans="1:9" ht="19.5" customHeight="1">
      <c r="A26" s="1288"/>
      <c r="B26" s="1198"/>
      <c r="C26" s="403" t="s">
        <v>79</v>
      </c>
      <c r="D26" s="52"/>
      <c r="E26" s="52"/>
      <c r="F26" s="79"/>
      <c r="G26" s="206">
        <f t="shared" si="4"/>
        <v>0</v>
      </c>
      <c r="H26" s="690"/>
      <c r="I26" s="93"/>
    </row>
    <row r="27" spans="1:9" ht="17.25" thickBot="1">
      <c r="A27" s="1289"/>
      <c r="B27" s="1282" t="s">
        <v>15</v>
      </c>
      <c r="C27" s="1318"/>
      <c r="D27" s="712">
        <f>SUM(D23:D26)</f>
        <v>9037480</v>
      </c>
      <c r="E27" s="712">
        <f t="shared" ref="E27:F27" si="5">SUM(E23:E26)</f>
        <v>4405950</v>
      </c>
      <c r="F27" s="712">
        <f t="shared" si="5"/>
        <v>9037480</v>
      </c>
      <c r="G27" s="847">
        <f t="shared" si="4"/>
        <v>0</v>
      </c>
      <c r="H27" s="941">
        <f t="shared" si="1"/>
        <v>0</v>
      </c>
      <c r="I27" s="94"/>
    </row>
    <row r="28" spans="1:9" ht="17.25" customHeight="1">
      <c r="A28" s="1236" t="s">
        <v>203</v>
      </c>
      <c r="B28" s="1198" t="s">
        <v>203</v>
      </c>
      <c r="C28" s="196" t="s">
        <v>7</v>
      </c>
      <c r="D28" s="82"/>
      <c r="E28" s="82"/>
      <c r="F28" s="942">
        <v>3000000</v>
      </c>
      <c r="G28" s="943">
        <f t="shared" si="4"/>
        <v>3000000</v>
      </c>
      <c r="H28" s="690" t="e">
        <f t="shared" si="1"/>
        <v>#DIV/0!</v>
      </c>
      <c r="I28" s="863" t="s">
        <v>561</v>
      </c>
    </row>
    <row r="29" spans="1:9" ht="17.25" customHeight="1">
      <c r="A29" s="1237"/>
      <c r="B29" s="1199"/>
      <c r="C29" s="196" t="s">
        <v>8</v>
      </c>
      <c r="D29" s="78"/>
      <c r="E29" s="78"/>
      <c r="F29" s="44"/>
      <c r="G29" s="44">
        <f t="shared" si="4"/>
        <v>0</v>
      </c>
      <c r="H29" s="690"/>
      <c r="I29" s="45"/>
    </row>
    <row r="30" spans="1:9" ht="17.25" thickBot="1">
      <c r="A30" s="1238"/>
      <c r="B30" s="1293" t="s">
        <v>15</v>
      </c>
      <c r="C30" s="1293"/>
      <c r="D30" s="732">
        <f>SUM(D28:D29)</f>
        <v>0</v>
      </c>
      <c r="E30" s="732">
        <f t="shared" ref="E30:F30" si="6">SUM(E28:E29)</f>
        <v>0</v>
      </c>
      <c r="F30" s="807">
        <f t="shared" si="6"/>
        <v>3000000</v>
      </c>
      <c r="G30" s="807">
        <f t="shared" si="4"/>
        <v>3000000</v>
      </c>
      <c r="H30" s="946" t="e">
        <f t="shared" si="1"/>
        <v>#DIV/0!</v>
      </c>
      <c r="I30" s="50"/>
    </row>
    <row r="31" spans="1:9" ht="18" customHeight="1">
      <c r="A31" s="1284" t="s">
        <v>205</v>
      </c>
      <c r="B31" s="1219" t="s">
        <v>205</v>
      </c>
      <c r="C31" s="192" t="s">
        <v>196</v>
      </c>
      <c r="D31" s="82">
        <v>646796160</v>
      </c>
      <c r="E31" s="944">
        <v>437591270</v>
      </c>
      <c r="F31" s="82">
        <v>646796160</v>
      </c>
      <c r="G31" s="82">
        <f t="shared" si="4"/>
        <v>0</v>
      </c>
      <c r="H31" s="690">
        <f t="shared" si="1"/>
        <v>0</v>
      </c>
      <c r="I31" s="92"/>
    </row>
    <row r="32" spans="1:9" ht="18" customHeight="1">
      <c r="A32" s="1285"/>
      <c r="B32" s="1198"/>
      <c r="C32" s="403" t="s">
        <v>197</v>
      </c>
      <c r="D32" s="79">
        <v>168000000</v>
      </c>
      <c r="E32" s="945">
        <v>109076980</v>
      </c>
      <c r="F32" s="79">
        <v>168000000</v>
      </c>
      <c r="G32" s="79">
        <f t="shared" si="4"/>
        <v>0</v>
      </c>
      <c r="H32" s="690">
        <f t="shared" si="1"/>
        <v>0</v>
      </c>
      <c r="I32" s="96"/>
    </row>
    <row r="33" spans="1:9" ht="17.25" thickBot="1">
      <c r="A33" s="1286"/>
      <c r="B33" s="1282" t="s">
        <v>15</v>
      </c>
      <c r="C33" s="1283"/>
      <c r="D33" s="712">
        <f>SUM(D31:D32)</f>
        <v>814796160</v>
      </c>
      <c r="E33" s="712">
        <f t="shared" ref="E33:F33" si="7">SUM(E31:E32)</f>
        <v>546668250</v>
      </c>
      <c r="F33" s="712">
        <f t="shared" si="7"/>
        <v>814796160</v>
      </c>
      <c r="G33" s="825">
        <f t="shared" si="4"/>
        <v>0</v>
      </c>
      <c r="H33" s="724">
        <f t="shared" si="1"/>
        <v>0</v>
      </c>
      <c r="I33" s="94"/>
    </row>
    <row r="34" spans="1:9" ht="18.75" customHeight="1">
      <c r="A34" s="411"/>
      <c r="B34" s="1220" t="s">
        <v>4</v>
      </c>
      <c r="C34" s="402" t="s">
        <v>225</v>
      </c>
      <c r="D34" s="82"/>
      <c r="E34" s="82"/>
      <c r="F34" s="82"/>
      <c r="G34" s="82">
        <f t="shared" si="4"/>
        <v>0</v>
      </c>
      <c r="H34" s="690"/>
      <c r="I34" s="306"/>
    </row>
    <row r="35" spans="1:9" ht="18.75" customHeight="1">
      <c r="A35" s="837"/>
      <c r="B35" s="1220"/>
      <c r="C35" s="842" t="s">
        <v>226</v>
      </c>
      <c r="D35" s="82"/>
      <c r="E35" s="82"/>
      <c r="F35" s="82"/>
      <c r="G35" s="82">
        <f t="shared" si="4"/>
        <v>0</v>
      </c>
      <c r="H35" s="690"/>
      <c r="I35" s="306"/>
    </row>
    <row r="36" spans="1:9" ht="18.75" customHeight="1">
      <c r="A36" s="1214" t="s">
        <v>4</v>
      </c>
      <c r="B36" s="1198"/>
      <c r="C36" s="191" t="s">
        <v>521</v>
      </c>
      <c r="D36" s="79"/>
      <c r="E36" s="79"/>
      <c r="F36" s="52"/>
      <c r="G36" s="82">
        <f t="shared" si="4"/>
        <v>0</v>
      </c>
      <c r="H36" s="690"/>
      <c r="I36" s="96"/>
    </row>
    <row r="37" spans="1:9" ht="17.25" thickBot="1">
      <c r="A37" s="1215"/>
      <c r="B37" s="1320" t="s">
        <v>15</v>
      </c>
      <c r="C37" s="1321"/>
      <c r="D37" s="307">
        <f>SUM(D34:D36)</f>
        <v>0</v>
      </c>
      <c r="E37" s="307">
        <f t="shared" ref="E37:F37" si="8">SUM(E34:E36)</f>
        <v>0</v>
      </c>
      <c r="F37" s="307">
        <f t="shared" si="8"/>
        <v>0</v>
      </c>
      <c r="G37" s="203">
        <f t="shared" si="4"/>
        <v>0</v>
      </c>
      <c r="H37" s="940"/>
      <c r="I37" s="50"/>
    </row>
    <row r="38" spans="1:9" ht="15.75" customHeight="1">
      <c r="A38" s="1213" t="s">
        <v>212</v>
      </c>
      <c r="B38" s="1219" t="s">
        <v>212</v>
      </c>
      <c r="C38" s="194" t="s">
        <v>10</v>
      </c>
      <c r="D38" s="43">
        <v>562760219</v>
      </c>
      <c r="E38" s="947">
        <v>562760219</v>
      </c>
      <c r="F38" s="43">
        <v>562760219</v>
      </c>
      <c r="G38" s="44">
        <f t="shared" si="4"/>
        <v>0</v>
      </c>
      <c r="H38" s="690">
        <f t="shared" si="1"/>
        <v>0</v>
      </c>
      <c r="I38" s="87"/>
    </row>
    <row r="39" spans="1:9" ht="15.75" customHeight="1">
      <c r="A39" s="1214"/>
      <c r="B39" s="1198"/>
      <c r="C39" s="191" t="s">
        <v>216</v>
      </c>
      <c r="D39" s="88"/>
      <c r="E39" s="88"/>
      <c r="F39" s="165"/>
      <c r="G39" s="44">
        <f t="shared" si="4"/>
        <v>0</v>
      </c>
      <c r="H39" s="690"/>
      <c r="I39" s="305"/>
    </row>
    <row r="40" spans="1:9" ht="17.25" thickBot="1">
      <c r="A40" s="1215"/>
      <c r="B40" s="1311" t="s">
        <v>15</v>
      </c>
      <c r="C40" s="1312"/>
      <c r="D40" s="712">
        <f>SUM(D38:D39)</f>
        <v>562760219</v>
      </c>
      <c r="E40" s="712">
        <f t="shared" ref="E40:F40" si="9">SUM(E38:E39)</f>
        <v>562760219</v>
      </c>
      <c r="F40" s="712">
        <f t="shared" si="9"/>
        <v>562760219</v>
      </c>
      <c r="G40" s="713">
        <f t="shared" si="4"/>
        <v>0</v>
      </c>
      <c r="H40" s="903">
        <f t="shared" si="1"/>
        <v>0</v>
      </c>
      <c r="I40" s="372"/>
    </row>
    <row r="41" spans="1:9" ht="15" customHeight="1">
      <c r="A41" s="1438" t="s">
        <v>214</v>
      </c>
      <c r="B41" s="1234" t="s">
        <v>214</v>
      </c>
      <c r="C41" s="834" t="s">
        <v>488</v>
      </c>
      <c r="D41" s="84"/>
      <c r="E41" s="84"/>
      <c r="F41" s="83"/>
      <c r="G41" s="200">
        <f t="shared" si="4"/>
        <v>0</v>
      </c>
      <c r="H41" s="902"/>
      <c r="I41" s="92"/>
    </row>
    <row r="42" spans="1:9" ht="15" customHeight="1">
      <c r="A42" s="1439"/>
      <c r="B42" s="1199"/>
      <c r="C42" s="836" t="s">
        <v>215</v>
      </c>
      <c r="D42" s="52">
        <v>600000</v>
      </c>
      <c r="E42" s="945">
        <v>254278</v>
      </c>
      <c r="F42" s="52">
        <v>600000</v>
      </c>
      <c r="G42" s="44">
        <f t="shared" si="4"/>
        <v>0</v>
      </c>
      <c r="H42" s="690">
        <f t="shared" si="1"/>
        <v>0</v>
      </c>
      <c r="I42" s="96"/>
    </row>
    <row r="43" spans="1:9" ht="15" customHeight="1">
      <c r="A43" s="1439"/>
      <c r="B43" s="1199"/>
      <c r="C43" s="836" t="s">
        <v>217</v>
      </c>
      <c r="D43" s="52">
        <v>16800000</v>
      </c>
      <c r="E43" s="945">
        <v>10222000</v>
      </c>
      <c r="F43" s="52">
        <v>16800000</v>
      </c>
      <c r="G43" s="44">
        <f t="shared" si="4"/>
        <v>0</v>
      </c>
      <c r="H43" s="690">
        <f t="shared" si="1"/>
        <v>0</v>
      </c>
      <c r="I43" s="96"/>
    </row>
    <row r="44" spans="1:9" ht="15" customHeight="1">
      <c r="A44" s="1439"/>
      <c r="B44" s="1199"/>
      <c r="C44" s="836" t="s">
        <v>12</v>
      </c>
      <c r="D44" s="52">
        <v>6800000</v>
      </c>
      <c r="E44" s="945">
        <v>5178770</v>
      </c>
      <c r="F44" s="52">
        <v>6858301</v>
      </c>
      <c r="G44" s="44">
        <f t="shared" si="4"/>
        <v>58301</v>
      </c>
      <c r="H44" s="690">
        <f t="shared" si="1"/>
        <v>8.5736764705882356E-3</v>
      </c>
      <c r="I44" s="96"/>
    </row>
    <row r="45" spans="1:9" ht="17.25" thickBot="1">
      <c r="A45" s="1440"/>
      <c r="B45" s="1293" t="s">
        <v>15</v>
      </c>
      <c r="C45" s="1293"/>
      <c r="D45" s="712">
        <f>SUM(D41:D44)</f>
        <v>24200000</v>
      </c>
      <c r="E45" s="712">
        <f t="shared" ref="E45:F45" si="10">SUM(E41:E44)</f>
        <v>15655048</v>
      </c>
      <c r="F45" s="712">
        <f t="shared" si="10"/>
        <v>24258301</v>
      </c>
      <c r="G45" s="713">
        <f t="shared" si="4"/>
        <v>58301</v>
      </c>
      <c r="H45" s="903">
        <f t="shared" si="1"/>
        <v>2.4091322314049586E-3</v>
      </c>
      <c r="I45" s="94"/>
    </row>
    <row r="46" spans="1:9" ht="17.25" customHeight="1">
      <c r="A46" s="1236" t="s">
        <v>218</v>
      </c>
      <c r="B46" s="1198" t="s">
        <v>219</v>
      </c>
      <c r="C46" s="835" t="s">
        <v>220</v>
      </c>
      <c r="D46" s="79">
        <v>12000000</v>
      </c>
      <c r="E46" s="945">
        <v>8000000</v>
      </c>
      <c r="F46" s="79">
        <v>12000000</v>
      </c>
      <c r="G46" s="44">
        <f t="shared" si="4"/>
        <v>0</v>
      </c>
      <c r="H46" s="690">
        <f t="shared" si="1"/>
        <v>0</v>
      </c>
      <c r="I46" s="306"/>
    </row>
    <row r="47" spans="1:9" ht="17.25" customHeight="1">
      <c r="A47" s="1237"/>
      <c r="B47" s="1199"/>
      <c r="C47" s="403" t="s">
        <v>221</v>
      </c>
      <c r="D47" s="79">
        <v>12000000</v>
      </c>
      <c r="E47" s="945">
        <v>8000000</v>
      </c>
      <c r="F47" s="79">
        <v>12000000</v>
      </c>
      <c r="G47" s="44">
        <f t="shared" si="4"/>
        <v>0</v>
      </c>
      <c r="H47" s="690">
        <f t="shared" si="1"/>
        <v>0</v>
      </c>
      <c r="I47" s="96"/>
    </row>
    <row r="48" spans="1:9" ht="17.25" thickBot="1">
      <c r="A48" s="1441"/>
      <c r="B48" s="1293" t="s">
        <v>15</v>
      </c>
      <c r="C48" s="1293"/>
      <c r="D48" s="712">
        <f>SUM(D46:D47)</f>
        <v>24000000</v>
      </c>
      <c r="E48" s="712">
        <f t="shared" ref="E48:F48" si="11">SUM(E46:E47)</f>
        <v>16000000</v>
      </c>
      <c r="F48" s="712">
        <f t="shared" si="11"/>
        <v>24000000</v>
      </c>
      <c r="G48" s="713">
        <f t="shared" si="4"/>
        <v>0</v>
      </c>
      <c r="H48" s="903">
        <f t="shared" si="1"/>
        <v>0</v>
      </c>
      <c r="I48" s="167"/>
    </row>
    <row r="49" spans="1:9" ht="17.25" thickBot="1">
      <c r="A49" s="1314" t="s">
        <v>50</v>
      </c>
      <c r="B49" s="1530"/>
      <c r="C49" s="1531"/>
      <c r="D49" s="831">
        <f>SUM(D13,D22,D27,D30,D33,D37,D40,D45,D48)</f>
        <v>1738641699</v>
      </c>
      <c r="E49" s="831">
        <f t="shared" ref="E49:F49" si="12">SUM(E13,E22,E27,E30,E33,E37,E40,E45,E48)</f>
        <v>1319828000</v>
      </c>
      <c r="F49" s="831">
        <f t="shared" si="12"/>
        <v>1741700000</v>
      </c>
      <c r="G49" s="831">
        <f t="shared" si="4"/>
        <v>3058301</v>
      </c>
      <c r="H49" s="948">
        <f t="shared" si="1"/>
        <v>1.7590173994785801E-3</v>
      </c>
      <c r="I49" s="91"/>
    </row>
    <row r="50" spans="1:9" ht="17.25" thickBot="1">
      <c r="A50" s="1449" t="s">
        <v>262</v>
      </c>
      <c r="B50" s="1297"/>
      <c r="C50" s="1297"/>
      <c r="D50" s="1297"/>
      <c r="E50" s="1297"/>
      <c r="F50" s="1297"/>
      <c r="G50" s="1297"/>
      <c r="H50" s="1297"/>
      <c r="I50" s="1450"/>
    </row>
    <row r="51" spans="1:9" ht="17.45" customHeight="1">
      <c r="A51" s="1225" t="s">
        <v>35</v>
      </c>
      <c r="B51" s="1226"/>
      <c r="C51" s="1226"/>
      <c r="D51" s="1183" t="s">
        <v>302</v>
      </c>
      <c r="E51" s="1183" t="s">
        <v>399</v>
      </c>
      <c r="F51" s="1183" t="s">
        <v>402</v>
      </c>
      <c r="G51" s="1183" t="s">
        <v>71</v>
      </c>
      <c r="H51" s="1185" t="s">
        <v>59</v>
      </c>
      <c r="I51" s="1187" t="s">
        <v>73</v>
      </c>
    </row>
    <row r="52" spans="1:9" ht="18" customHeight="1" thickBot="1">
      <c r="A52" s="97" t="s">
        <v>0</v>
      </c>
      <c r="B52" s="170" t="s">
        <v>1</v>
      </c>
      <c r="C52" s="170" t="s">
        <v>2</v>
      </c>
      <c r="D52" s="1184"/>
      <c r="E52" s="1184"/>
      <c r="F52" s="1184"/>
      <c r="G52" s="1184"/>
      <c r="H52" s="1186"/>
      <c r="I52" s="1188"/>
    </row>
    <row r="53" spans="1:9">
      <c r="A53" s="204" t="s">
        <v>228</v>
      </c>
      <c r="B53" s="1234" t="s">
        <v>229</v>
      </c>
      <c r="C53" s="729" t="s">
        <v>19</v>
      </c>
      <c r="D53" s="51">
        <v>570208920</v>
      </c>
      <c r="E53" s="51">
        <v>341811786</v>
      </c>
      <c r="F53" s="51">
        <v>570208920</v>
      </c>
      <c r="G53" s="200">
        <f>F53-D53</f>
        <v>0</v>
      </c>
      <c r="H53" s="951">
        <f>G53/D53*100%</f>
        <v>0</v>
      </c>
      <c r="I53" s="737"/>
    </row>
    <row r="54" spans="1:9">
      <c r="A54" s="77"/>
      <c r="B54" s="1199"/>
      <c r="C54" s="195" t="s">
        <v>38</v>
      </c>
      <c r="D54" s="43">
        <v>165823560</v>
      </c>
      <c r="E54" s="43">
        <v>90673438</v>
      </c>
      <c r="F54" s="43">
        <v>165823560</v>
      </c>
      <c r="G54" s="44">
        <f t="shared" ref="G54:G117" si="13">F54-D54</f>
        <v>0</v>
      </c>
      <c r="H54" s="952">
        <f t="shared" ref="H54:H59" si="14">G54/D54*100%</f>
        <v>0</v>
      </c>
      <c r="I54" s="45"/>
    </row>
    <row r="55" spans="1:9">
      <c r="A55" s="77"/>
      <c r="B55" s="1199"/>
      <c r="C55" s="195" t="s">
        <v>222</v>
      </c>
      <c r="D55" s="43">
        <v>5000000</v>
      </c>
      <c r="E55" s="44">
        <v>3057060</v>
      </c>
      <c r="F55" s="43">
        <v>5000000</v>
      </c>
      <c r="G55" s="44">
        <f t="shared" si="13"/>
        <v>0</v>
      </c>
      <c r="H55" s="952">
        <f t="shared" si="14"/>
        <v>0</v>
      </c>
      <c r="I55" s="45"/>
    </row>
    <row r="56" spans="1:9" ht="21" customHeight="1">
      <c r="A56" s="77"/>
      <c r="B56" s="1199"/>
      <c r="C56" s="195" t="s">
        <v>111</v>
      </c>
      <c r="D56" s="43">
        <v>61336040</v>
      </c>
      <c r="E56" s="43">
        <v>32520086</v>
      </c>
      <c r="F56" s="43">
        <v>61336040</v>
      </c>
      <c r="G56" s="44">
        <f t="shared" si="13"/>
        <v>0</v>
      </c>
      <c r="H56" s="952">
        <f t="shared" si="14"/>
        <v>0</v>
      </c>
      <c r="I56" s="45"/>
    </row>
    <row r="57" spans="1:9" ht="21" customHeight="1">
      <c r="A57" s="77"/>
      <c r="B57" s="1199"/>
      <c r="C57" s="195" t="s">
        <v>39</v>
      </c>
      <c r="D57" s="43">
        <v>78166670</v>
      </c>
      <c r="E57" s="43">
        <v>28635340</v>
      </c>
      <c r="F57" s="43">
        <v>78166670</v>
      </c>
      <c r="G57" s="44">
        <f t="shared" si="13"/>
        <v>0</v>
      </c>
      <c r="H57" s="952">
        <f t="shared" si="14"/>
        <v>0</v>
      </c>
      <c r="I57" s="45"/>
    </row>
    <row r="58" spans="1:9" ht="21" customHeight="1">
      <c r="A58" s="77"/>
      <c r="B58" s="1199"/>
      <c r="C58" s="195" t="s">
        <v>22</v>
      </c>
      <c r="D58" s="43"/>
      <c r="E58" s="43"/>
      <c r="F58" s="43"/>
      <c r="G58" s="44">
        <f t="shared" si="13"/>
        <v>0</v>
      </c>
      <c r="H58" s="952"/>
      <c r="I58" s="45"/>
    </row>
    <row r="59" spans="1:9" ht="17.25" thickBot="1">
      <c r="A59" s="77"/>
      <c r="B59" s="1235"/>
      <c r="C59" s="731" t="s">
        <v>385</v>
      </c>
      <c r="D59" s="732">
        <f>SUM(D53:D58)</f>
        <v>880535190</v>
      </c>
      <c r="E59" s="732">
        <f t="shared" ref="E59:F59" si="15">SUM(E53:E58)</f>
        <v>496697710</v>
      </c>
      <c r="F59" s="732">
        <f t="shared" si="15"/>
        <v>880535190</v>
      </c>
      <c r="G59" s="713">
        <f t="shared" si="13"/>
        <v>0</v>
      </c>
      <c r="H59" s="953">
        <f t="shared" si="14"/>
        <v>0</v>
      </c>
      <c r="I59" s="49"/>
    </row>
    <row r="60" spans="1:9" ht="16.5" customHeight="1">
      <c r="A60" s="77"/>
      <c r="B60" s="1234" t="s">
        <v>117</v>
      </c>
      <c r="C60" s="194" t="s">
        <v>23</v>
      </c>
      <c r="D60" s="51">
        <v>2400000</v>
      </c>
      <c r="E60" s="51">
        <v>430320</v>
      </c>
      <c r="F60" s="51">
        <v>2400000</v>
      </c>
      <c r="G60" s="200">
        <f t="shared" si="13"/>
        <v>0</v>
      </c>
      <c r="H60" s="949">
        <f t="shared" ref="H60:H117" si="16">G60/D60*100%</f>
        <v>0</v>
      </c>
      <c r="I60" s="737"/>
    </row>
    <row r="61" spans="1:9" ht="16.5" customHeight="1">
      <c r="A61" s="77"/>
      <c r="B61" s="1199"/>
      <c r="C61" s="285" t="s">
        <v>224</v>
      </c>
      <c r="D61" s="43">
        <v>3000000</v>
      </c>
      <c r="E61" s="43">
        <v>2000000</v>
      </c>
      <c r="F61" s="43">
        <v>3000000</v>
      </c>
      <c r="G61" s="44">
        <f t="shared" si="13"/>
        <v>0</v>
      </c>
      <c r="H61" s="950">
        <f t="shared" si="16"/>
        <v>0</v>
      </c>
      <c r="I61" s="45"/>
    </row>
    <row r="62" spans="1:9">
      <c r="A62" s="77"/>
      <c r="B62" s="1199"/>
      <c r="C62" s="195" t="s">
        <v>24</v>
      </c>
      <c r="D62" s="43">
        <v>13200000</v>
      </c>
      <c r="E62" s="43">
        <v>622800</v>
      </c>
      <c r="F62" s="43">
        <v>13200000</v>
      </c>
      <c r="G62" s="44">
        <f t="shared" si="13"/>
        <v>0</v>
      </c>
      <c r="H62" s="950">
        <f t="shared" si="16"/>
        <v>0</v>
      </c>
      <c r="I62" s="45"/>
    </row>
    <row r="63" spans="1:9" ht="17.25" thickBot="1">
      <c r="A63" s="77"/>
      <c r="B63" s="1235"/>
      <c r="C63" s="731" t="s">
        <v>386</v>
      </c>
      <c r="D63" s="732">
        <f>SUM(D60:D62)</f>
        <v>18600000</v>
      </c>
      <c r="E63" s="732">
        <f t="shared" ref="E63:F63" si="17">SUM(E60:E62)</f>
        <v>3053120</v>
      </c>
      <c r="F63" s="732">
        <f t="shared" si="17"/>
        <v>18600000</v>
      </c>
      <c r="G63" s="713">
        <f t="shared" si="13"/>
        <v>0</v>
      </c>
      <c r="H63" s="954">
        <f t="shared" si="16"/>
        <v>0</v>
      </c>
      <c r="I63" s="49"/>
    </row>
    <row r="64" spans="1:9">
      <c r="A64" s="77"/>
      <c r="B64" s="1198" t="s">
        <v>170</v>
      </c>
      <c r="C64" s="285" t="s">
        <v>25</v>
      </c>
      <c r="D64" s="43">
        <v>2400000</v>
      </c>
      <c r="E64" s="165">
        <v>31700</v>
      </c>
      <c r="F64" s="43">
        <v>2400000</v>
      </c>
      <c r="G64" s="44">
        <f t="shared" si="13"/>
        <v>0</v>
      </c>
      <c r="H64" s="950">
        <f t="shared" si="16"/>
        <v>0</v>
      </c>
      <c r="I64" s="45"/>
    </row>
    <row r="65" spans="1:9" ht="15" customHeight="1">
      <c r="A65" s="77"/>
      <c r="B65" s="1199"/>
      <c r="C65" s="195" t="s">
        <v>40</v>
      </c>
      <c r="D65" s="90">
        <v>22460000</v>
      </c>
      <c r="E65" s="164">
        <v>8221536</v>
      </c>
      <c r="F65" s="90">
        <v>22460000</v>
      </c>
      <c r="G65" s="44">
        <f t="shared" si="13"/>
        <v>0</v>
      </c>
      <c r="H65" s="950">
        <f t="shared" si="16"/>
        <v>0</v>
      </c>
      <c r="I65" s="45"/>
    </row>
    <row r="66" spans="1:9" ht="15" customHeight="1">
      <c r="A66" s="77"/>
      <c r="B66" s="1199"/>
      <c r="C66" s="195" t="s">
        <v>27</v>
      </c>
      <c r="D66" s="90">
        <v>132290000</v>
      </c>
      <c r="E66" s="52">
        <v>20824630</v>
      </c>
      <c r="F66" s="90">
        <v>132290000</v>
      </c>
      <c r="G66" s="44">
        <f t="shared" si="13"/>
        <v>0</v>
      </c>
      <c r="H66" s="950">
        <f t="shared" si="16"/>
        <v>0</v>
      </c>
      <c r="I66" s="45"/>
    </row>
    <row r="67" spans="1:9" ht="15" customHeight="1">
      <c r="A67" s="77"/>
      <c r="B67" s="1199"/>
      <c r="C67" s="195" t="s">
        <v>28</v>
      </c>
      <c r="D67" s="90"/>
      <c r="E67" s="52"/>
      <c r="F67" s="90"/>
      <c r="G67" s="44">
        <f t="shared" si="13"/>
        <v>0</v>
      </c>
      <c r="H67" s="950"/>
      <c r="I67" s="45"/>
    </row>
    <row r="68" spans="1:9" ht="15" customHeight="1">
      <c r="A68" s="119"/>
      <c r="B68" s="1199"/>
      <c r="C68" s="195" t="s">
        <v>41</v>
      </c>
      <c r="D68" s="201">
        <v>2200000</v>
      </c>
      <c r="E68" s="164"/>
      <c r="F68" s="201">
        <v>2200000</v>
      </c>
      <c r="G68" s="165">
        <f t="shared" si="13"/>
        <v>0</v>
      </c>
      <c r="H68" s="950">
        <f t="shared" si="16"/>
        <v>0</v>
      </c>
      <c r="I68" s="89"/>
    </row>
    <row r="69" spans="1:9" ht="15" customHeight="1">
      <c r="A69" s="119"/>
      <c r="B69" s="1199"/>
      <c r="C69" s="191" t="s">
        <v>113</v>
      </c>
      <c r="D69" s="52"/>
      <c r="E69" s="52"/>
      <c r="F69" s="52"/>
      <c r="G69" s="79">
        <f t="shared" si="13"/>
        <v>0</v>
      </c>
      <c r="H69" s="950"/>
      <c r="I69" s="96"/>
    </row>
    <row r="70" spans="1:9" ht="15" customHeight="1">
      <c r="A70" s="119"/>
      <c r="B70" s="1199"/>
      <c r="C70" s="191" t="s">
        <v>42</v>
      </c>
      <c r="D70" s="52">
        <v>71350000</v>
      </c>
      <c r="E70" s="52">
        <v>26934910</v>
      </c>
      <c r="F70" s="52">
        <v>72600000</v>
      </c>
      <c r="G70" s="79">
        <f t="shared" si="13"/>
        <v>1250000</v>
      </c>
      <c r="H70" s="950">
        <f t="shared" si="16"/>
        <v>1.751927119831815E-2</v>
      </c>
      <c r="I70" s="707" t="s">
        <v>562</v>
      </c>
    </row>
    <row r="71" spans="1:9">
      <c r="A71" s="119"/>
      <c r="B71" s="1199"/>
      <c r="C71" s="308" t="s">
        <v>387</v>
      </c>
      <c r="D71" s="854">
        <f>SUM(D64:D70)</f>
        <v>230700000</v>
      </c>
      <c r="E71" s="854">
        <f t="shared" ref="E71:F71" si="18">SUM(E64:E70)</f>
        <v>56012776</v>
      </c>
      <c r="F71" s="854">
        <f t="shared" si="18"/>
        <v>231950000</v>
      </c>
      <c r="G71" s="850">
        <f t="shared" si="13"/>
        <v>1250000</v>
      </c>
      <c r="H71" s="891">
        <f t="shared" si="16"/>
        <v>5.4182921543129607E-3</v>
      </c>
      <c r="I71" s="45"/>
    </row>
    <row r="72" spans="1:9" ht="17.25" thickBot="1">
      <c r="A72" s="171" t="s">
        <v>159</v>
      </c>
      <c r="B72" s="1458" t="s">
        <v>15</v>
      </c>
      <c r="C72" s="1459"/>
      <c r="D72" s="770">
        <f>SUM(D59,D63,D71)</f>
        <v>1129835190</v>
      </c>
      <c r="E72" s="825">
        <f t="shared" ref="E72:F72" si="19">SUM(E59,E63,E71)</f>
        <v>555763606</v>
      </c>
      <c r="F72" s="770">
        <f t="shared" si="19"/>
        <v>1131085190</v>
      </c>
      <c r="G72" s="713">
        <f t="shared" si="13"/>
        <v>1250000</v>
      </c>
      <c r="H72" s="954">
        <f t="shared" si="16"/>
        <v>1.1063560518061045E-3</v>
      </c>
      <c r="I72" s="49"/>
    </row>
    <row r="73" spans="1:9" ht="16.5" customHeight="1" thickBot="1">
      <c r="A73" s="1236" t="s">
        <v>232</v>
      </c>
      <c r="B73" s="1198" t="s">
        <v>52</v>
      </c>
      <c r="C73" s="196" t="s">
        <v>13</v>
      </c>
      <c r="D73" s="79">
        <v>30000000</v>
      </c>
      <c r="E73" s="287">
        <v>5502000</v>
      </c>
      <c r="F73" s="593">
        <v>30000000</v>
      </c>
      <c r="G73" s="777">
        <f t="shared" si="13"/>
        <v>0</v>
      </c>
      <c r="H73" s="950">
        <f t="shared" si="16"/>
        <v>0</v>
      </c>
      <c r="I73" s="45"/>
    </row>
    <row r="74" spans="1:9" ht="16.5" customHeight="1">
      <c r="A74" s="1236"/>
      <c r="B74" s="1198"/>
      <c r="C74" s="659" t="s">
        <v>472</v>
      </c>
      <c r="D74" s="955">
        <v>30000000</v>
      </c>
      <c r="E74" s="287">
        <v>1000000</v>
      </c>
      <c r="F74" s="607">
        <v>30000000</v>
      </c>
      <c r="G74" s="44">
        <f t="shared" si="13"/>
        <v>0</v>
      </c>
      <c r="H74" s="950">
        <f t="shared" si="16"/>
        <v>0</v>
      </c>
      <c r="I74" s="45"/>
    </row>
    <row r="75" spans="1:9" ht="16.5" customHeight="1">
      <c r="A75" s="1237"/>
      <c r="B75" s="1199"/>
      <c r="C75" s="191" t="s">
        <v>43</v>
      </c>
      <c r="D75" s="52">
        <v>19032000</v>
      </c>
      <c r="E75" s="52">
        <v>3719800</v>
      </c>
      <c r="F75" s="52">
        <v>20782000</v>
      </c>
      <c r="G75" s="44">
        <f t="shared" si="13"/>
        <v>1750000</v>
      </c>
      <c r="H75" s="950">
        <f t="shared" si="16"/>
        <v>9.1950399327448501E-2</v>
      </c>
      <c r="I75" s="45"/>
    </row>
    <row r="76" spans="1:9" ht="17.25" thickBot="1">
      <c r="A76" s="1238"/>
      <c r="B76" s="1446" t="s">
        <v>15</v>
      </c>
      <c r="C76" s="1447"/>
      <c r="D76" s="763">
        <f>SUM(D73:D75)</f>
        <v>79032000</v>
      </c>
      <c r="E76" s="763">
        <f t="shared" ref="E76:F76" si="20">SUM(E73:E75)</f>
        <v>10221800</v>
      </c>
      <c r="F76" s="763">
        <f t="shared" si="20"/>
        <v>80782000</v>
      </c>
      <c r="G76" s="713">
        <f t="shared" si="13"/>
        <v>1750000</v>
      </c>
      <c r="H76" s="954">
        <f t="shared" si="16"/>
        <v>2.2142929446300232E-2</v>
      </c>
      <c r="I76" s="49"/>
    </row>
    <row r="77" spans="1:9">
      <c r="A77" s="1213" t="s">
        <v>253</v>
      </c>
      <c r="B77" s="1216" t="s">
        <v>170</v>
      </c>
      <c r="C77" s="779" t="s">
        <v>171</v>
      </c>
      <c r="D77" s="83">
        <f>112097480+16800000</f>
        <v>128897480</v>
      </c>
      <c r="E77" s="83">
        <f>60844648+6658497</f>
        <v>67503145</v>
      </c>
      <c r="F77" s="83">
        <f>112097480+16800000</f>
        <v>128897480</v>
      </c>
      <c r="G77" s="84">
        <f t="shared" si="13"/>
        <v>0</v>
      </c>
      <c r="H77" s="949">
        <f t="shared" si="16"/>
        <v>0</v>
      </c>
      <c r="I77" s="92"/>
    </row>
    <row r="78" spans="1:9">
      <c r="A78" s="1214"/>
      <c r="B78" s="1217"/>
      <c r="C78" s="840" t="s">
        <v>172</v>
      </c>
      <c r="D78" s="287">
        <v>46000000</v>
      </c>
      <c r="E78" s="287">
        <v>15202050</v>
      </c>
      <c r="F78" s="287">
        <v>46000000</v>
      </c>
      <c r="G78" s="79">
        <f t="shared" si="13"/>
        <v>0</v>
      </c>
      <c r="H78" s="950">
        <f t="shared" si="16"/>
        <v>0</v>
      </c>
      <c r="I78" s="306"/>
    </row>
    <row r="79" spans="1:9">
      <c r="A79" s="1214"/>
      <c r="B79" s="1217"/>
      <c r="C79" s="840" t="s">
        <v>237</v>
      </c>
      <c r="D79" s="287"/>
      <c r="E79" s="287"/>
      <c r="F79" s="287"/>
      <c r="G79" s="79">
        <f t="shared" si="13"/>
        <v>0</v>
      </c>
      <c r="H79" s="950"/>
      <c r="I79" s="306"/>
    </row>
    <row r="80" spans="1:9">
      <c r="A80" s="1214"/>
      <c r="B80" s="1217"/>
      <c r="C80" s="296" t="s">
        <v>173</v>
      </c>
      <c r="D80" s="287">
        <v>16000000</v>
      </c>
      <c r="E80" s="52">
        <v>2323890</v>
      </c>
      <c r="F80" s="287">
        <v>16000000</v>
      </c>
      <c r="G80" s="79">
        <f t="shared" si="13"/>
        <v>0</v>
      </c>
      <c r="H80" s="950">
        <f t="shared" si="16"/>
        <v>0</v>
      </c>
      <c r="I80" s="96"/>
    </row>
    <row r="81" spans="1:9">
      <c r="A81" s="1214"/>
      <c r="B81" s="1217"/>
      <c r="C81" s="296" t="s">
        <v>238</v>
      </c>
      <c r="D81" s="52">
        <v>20880000</v>
      </c>
      <c r="E81" s="52">
        <v>11371805</v>
      </c>
      <c r="F81" s="52">
        <v>20880000</v>
      </c>
      <c r="G81" s="79">
        <f t="shared" si="13"/>
        <v>0</v>
      </c>
      <c r="H81" s="950">
        <f t="shared" si="16"/>
        <v>0</v>
      </c>
      <c r="I81" s="96"/>
    </row>
    <row r="82" spans="1:9" ht="17.25" thickBot="1">
      <c r="A82" s="1214"/>
      <c r="B82" s="1218"/>
      <c r="C82" s="780" t="s">
        <v>388</v>
      </c>
      <c r="D82" s="712">
        <f>SUM(D77:D81)</f>
        <v>211777480</v>
      </c>
      <c r="E82" s="712">
        <f t="shared" ref="E82:F82" si="21">SUM(E77:E81)</f>
        <v>96400890</v>
      </c>
      <c r="F82" s="712">
        <f t="shared" si="21"/>
        <v>211777480</v>
      </c>
      <c r="G82" s="712">
        <f t="shared" si="13"/>
        <v>0</v>
      </c>
      <c r="H82" s="954">
        <f t="shared" si="16"/>
        <v>0</v>
      </c>
      <c r="I82" s="94"/>
    </row>
    <row r="83" spans="1:9" ht="18.75" customHeight="1">
      <c r="A83" s="1214"/>
      <c r="B83" s="1220" t="s">
        <v>253</v>
      </c>
      <c r="C83" s="841" t="s">
        <v>206</v>
      </c>
      <c r="D83" s="287"/>
      <c r="E83" s="287"/>
      <c r="F83" s="287"/>
      <c r="G83" s="82">
        <f t="shared" si="13"/>
        <v>0</v>
      </c>
      <c r="H83" s="950"/>
      <c r="I83" s="306"/>
    </row>
    <row r="84" spans="1:9" ht="18.75" customHeight="1">
      <c r="A84" s="1214"/>
      <c r="B84" s="1220"/>
      <c r="C84" s="191" t="s">
        <v>234</v>
      </c>
      <c r="D84" s="52"/>
      <c r="E84" s="52"/>
      <c r="F84" s="52"/>
      <c r="G84" s="79">
        <f t="shared" si="13"/>
        <v>0</v>
      </c>
      <c r="H84" s="950"/>
      <c r="I84" s="96"/>
    </row>
    <row r="85" spans="1:9" ht="18.75" customHeight="1">
      <c r="A85" s="1214"/>
      <c r="B85" s="1220"/>
      <c r="C85" s="191" t="s">
        <v>235</v>
      </c>
      <c r="D85" s="52"/>
      <c r="E85" s="52"/>
      <c r="F85" s="52"/>
      <c r="G85" s="79">
        <f t="shared" si="13"/>
        <v>0</v>
      </c>
      <c r="H85" s="950"/>
      <c r="I85" s="96"/>
    </row>
    <row r="86" spans="1:9" ht="18.75" customHeight="1">
      <c r="A86" s="1214"/>
      <c r="B86" s="1220"/>
      <c r="C86" s="191" t="s">
        <v>180</v>
      </c>
      <c r="D86" s="52"/>
      <c r="E86" s="52"/>
      <c r="F86" s="52"/>
      <c r="G86" s="79">
        <f t="shared" si="13"/>
        <v>0</v>
      </c>
      <c r="H86" s="950"/>
      <c r="I86" s="96"/>
    </row>
    <row r="87" spans="1:9" ht="18.75" customHeight="1">
      <c r="A87" s="1214"/>
      <c r="B87" s="1220"/>
      <c r="C87" s="191" t="s">
        <v>177</v>
      </c>
      <c r="D87" s="52"/>
      <c r="E87" s="52"/>
      <c r="F87" s="52"/>
      <c r="G87" s="79">
        <f t="shared" si="13"/>
        <v>0</v>
      </c>
      <c r="H87" s="950"/>
      <c r="I87" s="96"/>
    </row>
    <row r="88" spans="1:9" ht="18.75" customHeight="1">
      <c r="A88" s="1214"/>
      <c r="B88" s="1220"/>
      <c r="C88" s="191" t="s">
        <v>181</v>
      </c>
      <c r="D88" s="52"/>
      <c r="E88" s="52"/>
      <c r="F88" s="52"/>
      <c r="G88" s="79">
        <f t="shared" si="13"/>
        <v>0</v>
      </c>
      <c r="H88" s="950"/>
      <c r="I88" s="96"/>
    </row>
    <row r="89" spans="1:9" ht="18.75" customHeight="1">
      <c r="A89" s="1214"/>
      <c r="B89" s="1220"/>
      <c r="C89" s="191" t="s">
        <v>178</v>
      </c>
      <c r="D89" s="52"/>
      <c r="E89" s="52"/>
      <c r="F89" s="52"/>
      <c r="G89" s="79">
        <f t="shared" si="13"/>
        <v>0</v>
      </c>
      <c r="H89" s="950"/>
      <c r="I89" s="96"/>
    </row>
    <row r="90" spans="1:9" ht="18.75" customHeight="1">
      <c r="A90" s="1214"/>
      <c r="B90" s="1220"/>
      <c r="C90" s="191" t="s">
        <v>179</v>
      </c>
      <c r="D90" s="52"/>
      <c r="E90" s="52"/>
      <c r="F90" s="52"/>
      <c r="G90" s="79">
        <f t="shared" si="13"/>
        <v>0</v>
      </c>
      <c r="H90" s="950"/>
      <c r="I90" s="96"/>
    </row>
    <row r="91" spans="1:9" ht="18.75" customHeight="1">
      <c r="A91" s="1214"/>
      <c r="B91" s="1220"/>
      <c r="C91" s="191" t="s">
        <v>176</v>
      </c>
      <c r="D91" s="52"/>
      <c r="E91" s="52"/>
      <c r="F91" s="52"/>
      <c r="G91" s="79">
        <f t="shared" si="13"/>
        <v>0</v>
      </c>
      <c r="H91" s="950"/>
      <c r="I91" s="96"/>
    </row>
    <row r="92" spans="1:9" ht="18.75" customHeight="1">
      <c r="A92" s="1214"/>
      <c r="B92" s="1220"/>
      <c r="C92" s="191" t="s">
        <v>175</v>
      </c>
      <c r="D92" s="52"/>
      <c r="E92" s="52"/>
      <c r="F92" s="52"/>
      <c r="G92" s="79">
        <f t="shared" si="13"/>
        <v>0</v>
      </c>
      <c r="H92" s="950"/>
      <c r="I92" s="96"/>
    </row>
    <row r="93" spans="1:9" ht="18.75" customHeight="1">
      <c r="A93" s="1214"/>
      <c r="B93" s="1220"/>
      <c r="C93" s="191" t="s">
        <v>236</v>
      </c>
      <c r="D93" s="797">
        <v>32320000</v>
      </c>
      <c r="E93" s="797">
        <v>12949160</v>
      </c>
      <c r="F93" s="797">
        <v>32320000</v>
      </c>
      <c r="G93" s="79">
        <f t="shared" si="13"/>
        <v>0</v>
      </c>
      <c r="H93" s="950">
        <f t="shared" si="16"/>
        <v>0</v>
      </c>
      <c r="I93" s="96"/>
    </row>
    <row r="94" spans="1:9" ht="18.75" customHeight="1">
      <c r="A94" s="1214"/>
      <c r="B94" s="1220"/>
      <c r="C94" s="191" t="s">
        <v>304</v>
      </c>
      <c r="D94" s="797">
        <v>1000000</v>
      </c>
      <c r="E94" s="797">
        <v>130730</v>
      </c>
      <c r="F94" s="797">
        <v>1000000</v>
      </c>
      <c r="G94" s="79">
        <f t="shared" si="13"/>
        <v>0</v>
      </c>
      <c r="H94" s="950">
        <f t="shared" si="16"/>
        <v>0</v>
      </c>
      <c r="I94" s="96"/>
    </row>
    <row r="95" spans="1:9" ht="18.75" customHeight="1">
      <c r="A95" s="1214"/>
      <c r="B95" s="1220"/>
      <c r="C95" s="191" t="s">
        <v>305</v>
      </c>
      <c r="D95" s="797">
        <v>6000000</v>
      </c>
      <c r="E95" s="797">
        <v>0</v>
      </c>
      <c r="F95" s="797">
        <v>6000000</v>
      </c>
      <c r="G95" s="79">
        <f t="shared" si="13"/>
        <v>0</v>
      </c>
      <c r="H95" s="950">
        <f t="shared" si="16"/>
        <v>0</v>
      </c>
      <c r="I95" s="96"/>
    </row>
    <row r="96" spans="1:9" ht="18.75" customHeight="1">
      <c r="A96" s="1214"/>
      <c r="B96" s="1220"/>
      <c r="C96" s="191" t="s">
        <v>306</v>
      </c>
      <c r="D96" s="797">
        <v>2200000</v>
      </c>
      <c r="E96" s="797">
        <v>108150</v>
      </c>
      <c r="F96" s="797">
        <v>2200000</v>
      </c>
      <c r="G96" s="79">
        <f t="shared" si="13"/>
        <v>0</v>
      </c>
      <c r="H96" s="950">
        <f t="shared" si="16"/>
        <v>0</v>
      </c>
      <c r="I96" s="96"/>
    </row>
    <row r="97" spans="1:9" ht="18.75" customHeight="1">
      <c r="A97" s="1214"/>
      <c r="B97" s="1220"/>
      <c r="C97" s="191" t="s">
        <v>307</v>
      </c>
      <c r="D97" s="797">
        <v>18360000</v>
      </c>
      <c r="E97" s="797">
        <v>0</v>
      </c>
      <c r="F97" s="797">
        <v>18360000</v>
      </c>
      <c r="G97" s="79">
        <f t="shared" si="13"/>
        <v>0</v>
      </c>
      <c r="H97" s="950">
        <f t="shared" si="16"/>
        <v>0</v>
      </c>
      <c r="I97" s="96"/>
    </row>
    <row r="98" spans="1:9" ht="18.75" customHeight="1">
      <c r="A98" s="1214"/>
      <c r="B98" s="1220"/>
      <c r="C98" s="191" t="s">
        <v>308</v>
      </c>
      <c r="D98" s="797"/>
      <c r="E98" s="797"/>
      <c r="F98" s="797"/>
      <c r="G98" s="79">
        <f t="shared" si="13"/>
        <v>0</v>
      </c>
      <c r="H98" s="950"/>
      <c r="I98" s="96"/>
    </row>
    <row r="99" spans="1:9" ht="18.75" customHeight="1">
      <c r="A99" s="1214"/>
      <c r="B99" s="1220"/>
      <c r="C99" s="191" t="s">
        <v>309</v>
      </c>
      <c r="D99" s="797"/>
      <c r="E99" s="797"/>
      <c r="F99" s="797"/>
      <c r="G99" s="79">
        <f t="shared" si="13"/>
        <v>0</v>
      </c>
      <c r="H99" s="950"/>
      <c r="I99" s="96"/>
    </row>
    <row r="100" spans="1:9" ht="18.75" customHeight="1">
      <c r="A100" s="1214"/>
      <c r="B100" s="1220"/>
      <c r="C100" s="191" t="s">
        <v>310</v>
      </c>
      <c r="D100" s="797">
        <v>9800000</v>
      </c>
      <c r="E100" s="797">
        <v>469970</v>
      </c>
      <c r="F100" s="797">
        <v>9800000</v>
      </c>
      <c r="G100" s="79">
        <f t="shared" si="13"/>
        <v>0</v>
      </c>
      <c r="H100" s="950">
        <f t="shared" si="16"/>
        <v>0</v>
      </c>
      <c r="I100" s="96"/>
    </row>
    <row r="101" spans="1:9" ht="18.75" customHeight="1">
      <c r="A101" s="1214"/>
      <c r="B101" s="1220"/>
      <c r="C101" s="191" t="s">
        <v>297</v>
      </c>
      <c r="D101" s="52"/>
      <c r="E101" s="52"/>
      <c r="F101" s="52"/>
      <c r="G101" s="79">
        <f t="shared" si="13"/>
        <v>0</v>
      </c>
      <c r="H101" s="950"/>
      <c r="I101" s="96"/>
    </row>
    <row r="102" spans="1:9" ht="18.75" customHeight="1">
      <c r="A102" s="1214"/>
      <c r="B102" s="1220"/>
      <c r="C102" s="191" t="s">
        <v>298</v>
      </c>
      <c r="D102" s="52"/>
      <c r="E102" s="52"/>
      <c r="F102" s="52"/>
      <c r="G102" s="79">
        <f t="shared" si="13"/>
        <v>0</v>
      </c>
      <c r="H102" s="950"/>
      <c r="I102" s="96"/>
    </row>
    <row r="103" spans="1:9" ht="18.75" customHeight="1">
      <c r="A103" s="1214"/>
      <c r="B103" s="1220"/>
      <c r="C103" s="191" t="s">
        <v>299</v>
      </c>
      <c r="D103" s="52"/>
      <c r="E103" s="52"/>
      <c r="F103" s="52"/>
      <c r="G103" s="79">
        <f t="shared" si="13"/>
        <v>0</v>
      </c>
      <c r="H103" s="950"/>
      <c r="I103" s="96"/>
    </row>
    <row r="104" spans="1:9" ht="18.75" customHeight="1">
      <c r="A104" s="1214"/>
      <c r="B104" s="1220"/>
      <c r="C104" s="191" t="s">
        <v>300</v>
      </c>
      <c r="D104" s="52"/>
      <c r="E104" s="52"/>
      <c r="F104" s="52"/>
      <c r="G104" s="79">
        <f t="shared" si="13"/>
        <v>0</v>
      </c>
      <c r="H104" s="950"/>
      <c r="I104" s="96"/>
    </row>
    <row r="105" spans="1:9">
      <c r="A105" s="1214"/>
      <c r="B105" s="1198"/>
      <c r="C105" s="283" t="s">
        <v>389</v>
      </c>
      <c r="D105" s="849">
        <f>SUM(D83:D104)</f>
        <v>69680000</v>
      </c>
      <c r="E105" s="849">
        <f>SUM(E83:E104)</f>
        <v>13658010</v>
      </c>
      <c r="F105" s="849">
        <f>SUM(F83:F104)</f>
        <v>69680000</v>
      </c>
      <c r="G105" s="849">
        <f t="shared" si="13"/>
        <v>0</v>
      </c>
      <c r="H105" s="891">
        <f t="shared" si="16"/>
        <v>0</v>
      </c>
      <c r="I105" s="96"/>
    </row>
    <row r="106" spans="1:9" ht="17.25" thickBot="1">
      <c r="A106" s="1215"/>
      <c r="B106" s="1293" t="s">
        <v>15</v>
      </c>
      <c r="C106" s="1293"/>
      <c r="D106" s="712">
        <f>SUM(D82,D105)</f>
        <v>281457480</v>
      </c>
      <c r="E106" s="712">
        <f>SUM(E82,E105)</f>
        <v>110058900</v>
      </c>
      <c r="F106" s="712">
        <f>SUM(F82,F105)</f>
        <v>281457480</v>
      </c>
      <c r="G106" s="713">
        <f t="shared" si="13"/>
        <v>0</v>
      </c>
      <c r="H106" s="956">
        <f t="shared" si="16"/>
        <v>0</v>
      </c>
      <c r="I106" s="372"/>
    </row>
    <row r="107" spans="1:9">
      <c r="A107" s="1214" t="s">
        <v>352</v>
      </c>
      <c r="B107" s="465" t="s">
        <v>5</v>
      </c>
      <c r="C107" s="285" t="s">
        <v>9</v>
      </c>
      <c r="D107" s="84">
        <v>1000000</v>
      </c>
      <c r="E107" s="84">
        <v>200000</v>
      </c>
      <c r="F107" s="84">
        <v>1000000</v>
      </c>
      <c r="G107" s="44">
        <f t="shared" si="13"/>
        <v>0</v>
      </c>
      <c r="H107" s="950">
        <f t="shared" si="16"/>
        <v>0</v>
      </c>
      <c r="I107" s="45"/>
    </row>
    <row r="108" spans="1:9" ht="17.25" thickBot="1">
      <c r="A108" s="1215"/>
      <c r="B108" s="1311" t="s">
        <v>15</v>
      </c>
      <c r="C108" s="1312"/>
      <c r="D108" s="763">
        <f>D107</f>
        <v>1000000</v>
      </c>
      <c r="E108" s="763">
        <f t="shared" ref="E108:F108" si="22">E107</f>
        <v>200000</v>
      </c>
      <c r="F108" s="763">
        <f t="shared" si="22"/>
        <v>1000000</v>
      </c>
      <c r="G108" s="781">
        <f t="shared" si="13"/>
        <v>0</v>
      </c>
      <c r="H108" s="957">
        <f t="shared" si="16"/>
        <v>0</v>
      </c>
      <c r="I108" s="50"/>
    </row>
    <row r="109" spans="1:9">
      <c r="A109" s="1196" t="s">
        <v>258</v>
      </c>
      <c r="B109" s="1198" t="s">
        <v>345</v>
      </c>
      <c r="C109" s="196" t="s">
        <v>82</v>
      </c>
      <c r="D109" s="82">
        <v>1203656</v>
      </c>
      <c r="E109" s="82"/>
      <c r="F109" s="82">
        <v>1261957</v>
      </c>
      <c r="G109" s="961">
        <f t="shared" si="13"/>
        <v>58301</v>
      </c>
      <c r="H109" s="962">
        <f t="shared" si="16"/>
        <v>4.8436596502655242E-2</v>
      </c>
      <c r="I109" s="960" t="s">
        <v>563</v>
      </c>
    </row>
    <row r="110" spans="1:9">
      <c r="A110" s="1196"/>
      <c r="B110" s="1199"/>
      <c r="C110" s="191" t="s">
        <v>44</v>
      </c>
      <c r="D110" s="278"/>
      <c r="E110" s="52"/>
      <c r="F110" s="90"/>
      <c r="G110" s="44">
        <f t="shared" si="13"/>
        <v>0</v>
      </c>
      <c r="H110" s="950"/>
      <c r="I110" s="45"/>
    </row>
    <row r="111" spans="1:9" ht="17.25" thickBot="1">
      <c r="A111" s="1443"/>
      <c r="B111" s="1444" t="s">
        <v>15</v>
      </c>
      <c r="C111" s="1445"/>
      <c r="D111" s="770">
        <f>SUM(D109:D110)</f>
        <v>1203656</v>
      </c>
      <c r="E111" s="770">
        <f t="shared" ref="E111:F111" si="23">SUM(E109:E110)</f>
        <v>0</v>
      </c>
      <c r="F111" s="770">
        <f t="shared" si="23"/>
        <v>1261957</v>
      </c>
      <c r="G111" s="781">
        <f t="shared" si="13"/>
        <v>58301</v>
      </c>
      <c r="H111" s="957">
        <f t="shared" si="16"/>
        <v>4.8436596502655242E-2</v>
      </c>
      <c r="I111" s="50"/>
    </row>
    <row r="112" spans="1:9" ht="23.25" customHeight="1">
      <c r="A112" s="1227" t="s">
        <v>218</v>
      </c>
      <c r="B112" s="1230" t="s">
        <v>550</v>
      </c>
      <c r="C112" s="194" t="s">
        <v>551</v>
      </c>
      <c r="D112" s="81">
        <v>12000000</v>
      </c>
      <c r="E112" s="84">
        <v>8000000</v>
      </c>
      <c r="F112" s="81">
        <v>12000000</v>
      </c>
      <c r="G112" s="200">
        <f t="shared" si="13"/>
        <v>0</v>
      </c>
      <c r="H112" s="950">
        <f t="shared" si="16"/>
        <v>0</v>
      </c>
      <c r="I112" s="913"/>
    </row>
    <row r="113" spans="1:9">
      <c r="A113" s="1228"/>
      <c r="B113" s="1231"/>
      <c r="C113" s="842" t="s">
        <v>221</v>
      </c>
      <c r="D113" s="90">
        <v>12000000</v>
      </c>
      <c r="E113" s="52">
        <v>8000000</v>
      </c>
      <c r="F113" s="90">
        <v>12000000</v>
      </c>
      <c r="G113" s="44">
        <f t="shared" si="13"/>
        <v>0</v>
      </c>
      <c r="H113" s="950">
        <f t="shared" si="16"/>
        <v>0</v>
      </c>
      <c r="I113" s="914"/>
    </row>
    <row r="114" spans="1:9" ht="17.25" thickBot="1">
      <c r="A114" s="1229"/>
      <c r="B114" s="1444" t="s">
        <v>552</v>
      </c>
      <c r="C114" s="1445"/>
      <c r="D114" s="770">
        <f>SUM(D112:D113)</f>
        <v>24000000</v>
      </c>
      <c r="E114" s="770">
        <f t="shared" ref="E114:F114" si="24">SUM(E112:E113)</f>
        <v>16000000</v>
      </c>
      <c r="F114" s="770">
        <f t="shared" si="24"/>
        <v>24000000</v>
      </c>
      <c r="G114" s="713">
        <f t="shared" si="13"/>
        <v>0</v>
      </c>
      <c r="H114" s="958">
        <f t="shared" si="16"/>
        <v>0</v>
      </c>
      <c r="I114" s="50"/>
    </row>
    <row r="115" spans="1:9">
      <c r="A115" s="1228" t="s">
        <v>527</v>
      </c>
      <c r="B115" s="1526" t="s">
        <v>553</v>
      </c>
      <c r="C115" s="841" t="s">
        <v>554</v>
      </c>
      <c r="D115" s="81">
        <v>117755580</v>
      </c>
      <c r="E115" s="84"/>
      <c r="F115" s="81">
        <v>117755580</v>
      </c>
      <c r="G115" s="44">
        <f t="shared" si="13"/>
        <v>0</v>
      </c>
      <c r="H115" s="950">
        <f t="shared" si="16"/>
        <v>0</v>
      </c>
      <c r="I115" s="89"/>
    </row>
    <row r="116" spans="1:9">
      <c r="A116" s="1228"/>
      <c r="B116" s="1231"/>
      <c r="C116" s="842" t="s">
        <v>530</v>
      </c>
      <c r="D116" s="90">
        <v>104357793</v>
      </c>
      <c r="E116" s="52"/>
      <c r="F116" s="90">
        <v>104357793</v>
      </c>
      <c r="G116" s="609">
        <f t="shared" si="13"/>
        <v>0</v>
      </c>
      <c r="H116" s="950">
        <f t="shared" si="16"/>
        <v>0</v>
      </c>
      <c r="I116" s="914"/>
    </row>
    <row r="117" spans="1:9" ht="17.25" thickBot="1">
      <c r="A117" s="1229"/>
      <c r="B117" s="1444" t="s">
        <v>15</v>
      </c>
      <c r="C117" s="1445"/>
      <c r="D117" s="770">
        <f>SUM(D115:D116)</f>
        <v>222113373</v>
      </c>
      <c r="E117" s="770">
        <f t="shared" ref="E117:F117" si="25">SUM(E115:E116)</f>
        <v>0</v>
      </c>
      <c r="F117" s="770">
        <f t="shared" si="25"/>
        <v>222113373</v>
      </c>
      <c r="G117" s="713">
        <f t="shared" si="13"/>
        <v>0</v>
      </c>
      <c r="H117" s="958">
        <f t="shared" si="16"/>
        <v>0</v>
      </c>
      <c r="I117" s="50"/>
    </row>
    <row r="118" spans="1:9" ht="17.25" thickBot="1">
      <c r="A118" s="197" t="s">
        <v>555</v>
      </c>
      <c r="B118" s="198" t="s">
        <v>555</v>
      </c>
      <c r="C118" s="286" t="s">
        <v>556</v>
      </c>
      <c r="D118" s="279"/>
      <c r="E118" s="287">
        <v>627583694</v>
      </c>
      <c r="F118" s="281"/>
      <c r="G118" s="165">
        <f t="shared" ref="G118:G119" si="26">F118-D118</f>
        <v>0</v>
      </c>
      <c r="H118" s="959"/>
      <c r="I118" s="172"/>
    </row>
    <row r="119" spans="1:9" ht="17.25" thickBot="1">
      <c r="A119" s="1314" t="s">
        <v>535</v>
      </c>
      <c r="B119" s="1315"/>
      <c r="C119" s="1316"/>
      <c r="D119" s="375">
        <f>SUM(D72,D76,D106,D108,D111,D118,D117,D114)</f>
        <v>1738641699</v>
      </c>
      <c r="E119" s="375">
        <f t="shared" ref="E119:F119" si="27">SUM(E72,E76,E106,E108,E111,E118,E117,E114)</f>
        <v>1319828000</v>
      </c>
      <c r="F119" s="375">
        <f t="shared" si="27"/>
        <v>1741700000</v>
      </c>
      <c r="G119" s="375">
        <f t="shared" si="26"/>
        <v>3058301</v>
      </c>
      <c r="H119" s="963">
        <f t="shared" ref="H119" si="28">G119/D119*100%</f>
        <v>1.7590173994785801E-3</v>
      </c>
      <c r="I119" s="91"/>
    </row>
  </sheetData>
  <mergeCells count="69">
    <mergeCell ref="A115:A117"/>
    <mergeCell ref="B115:B116"/>
    <mergeCell ref="B117:C117"/>
    <mergeCell ref="A119:C119"/>
    <mergeCell ref="B33:C33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  <mergeCell ref="A112:A114"/>
    <mergeCell ref="B112:B113"/>
    <mergeCell ref="B114:C114"/>
    <mergeCell ref="B53:B59"/>
    <mergeCell ref="B60:B63"/>
    <mergeCell ref="B64:B71"/>
    <mergeCell ref="B72:C72"/>
    <mergeCell ref="A73:A76"/>
    <mergeCell ref="B73:B75"/>
    <mergeCell ref="B76:C76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A41:A45"/>
    <mergeCell ref="B41:B44"/>
    <mergeCell ref="B45:C45"/>
    <mergeCell ref="A46:A48"/>
    <mergeCell ref="B46:B47"/>
    <mergeCell ref="B48:C48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9"/>
  <sheetViews>
    <sheetView topLeftCell="A89" workbookViewId="0">
      <selection activeCell="I16" sqref="I16"/>
    </sheetView>
  </sheetViews>
  <sheetFormatPr defaultRowHeight="16.5"/>
  <cols>
    <col min="1" max="1" width="13.25" customWidth="1"/>
    <col min="2" max="2" width="14.25" customWidth="1"/>
    <col min="3" max="3" width="23" customWidth="1"/>
    <col min="4" max="5" width="18.25" customWidth="1"/>
    <col min="6" max="6" width="19" customWidth="1"/>
    <col min="7" max="7" width="18.625" customWidth="1"/>
    <col min="9" max="9" width="53" customWidth="1"/>
  </cols>
  <sheetData>
    <row r="2" spans="1:9" ht="26.45" customHeight="1">
      <c r="A2" s="1452" t="s">
        <v>261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158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401</v>
      </c>
      <c r="F6" s="1183" t="s">
        <v>391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21.75" customHeight="1">
      <c r="A8" s="1288" t="s">
        <v>207</v>
      </c>
      <c r="B8" s="1220" t="s">
        <v>208</v>
      </c>
      <c r="C8" s="291" t="s">
        <v>188</v>
      </c>
      <c r="D8" s="302"/>
      <c r="E8" s="302"/>
      <c r="F8" s="302"/>
      <c r="G8" s="309">
        <f>F8-D8</f>
        <v>0</v>
      </c>
      <c r="H8" s="690"/>
      <c r="I8" s="366"/>
    </row>
    <row r="9" spans="1:9" ht="21.75" customHeight="1">
      <c r="A9" s="1288"/>
      <c r="B9" s="1220"/>
      <c r="C9" s="292" t="s">
        <v>191</v>
      </c>
      <c r="D9" s="297"/>
      <c r="E9" s="297"/>
      <c r="F9" s="297"/>
      <c r="G9" s="309">
        <f t="shared" ref="G9:G20" si="0">F9-D9</f>
        <v>0</v>
      </c>
      <c r="H9" s="690"/>
      <c r="I9" s="367"/>
    </row>
    <row r="10" spans="1:9" ht="21.75" customHeight="1">
      <c r="A10" s="1288"/>
      <c r="B10" s="1220"/>
      <c r="C10" s="292" t="s">
        <v>192</v>
      </c>
      <c r="D10" s="297"/>
      <c r="E10" s="297"/>
      <c r="F10" s="297"/>
      <c r="G10" s="309">
        <f t="shared" si="0"/>
        <v>0</v>
      </c>
      <c r="H10" s="690"/>
      <c r="I10" s="367"/>
    </row>
    <row r="11" spans="1:9" ht="21.75" customHeight="1">
      <c r="A11" s="1288"/>
      <c r="B11" s="1220"/>
      <c r="C11" s="292" t="s">
        <v>193</v>
      </c>
      <c r="D11" s="297"/>
      <c r="E11" s="297"/>
      <c r="F11" s="297"/>
      <c r="G11" s="309">
        <f t="shared" si="0"/>
        <v>0</v>
      </c>
      <c r="H11" s="690"/>
      <c r="I11" s="367"/>
    </row>
    <row r="12" spans="1:9" ht="21.75" customHeight="1">
      <c r="A12" s="1288"/>
      <c r="B12" s="1198"/>
      <c r="C12" s="292" t="s">
        <v>194</v>
      </c>
      <c r="D12" s="297"/>
      <c r="E12" s="297"/>
      <c r="F12" s="297"/>
      <c r="G12" s="309">
        <f t="shared" si="0"/>
        <v>0</v>
      </c>
      <c r="H12" s="690"/>
      <c r="I12" s="367"/>
    </row>
    <row r="13" spans="1:9" ht="18" thickBot="1">
      <c r="A13" s="1289"/>
      <c r="B13" s="1542" t="s">
        <v>195</v>
      </c>
      <c r="C13" s="1542"/>
      <c r="D13" s="298">
        <f>SUM(D8:D12)</f>
        <v>0</v>
      </c>
      <c r="E13" s="298">
        <f t="shared" ref="E13:F13" si="1">SUM(E8:E12)</f>
        <v>0</v>
      </c>
      <c r="F13" s="298">
        <f t="shared" si="1"/>
        <v>0</v>
      </c>
      <c r="G13" s="310">
        <f t="shared" si="0"/>
        <v>0</v>
      </c>
      <c r="H13" s="1123"/>
      <c r="I13" s="368"/>
    </row>
    <row r="14" spans="1:9" ht="19.5" customHeight="1">
      <c r="A14" s="1324" t="s">
        <v>199</v>
      </c>
      <c r="B14" s="1220" t="s">
        <v>200</v>
      </c>
      <c r="C14" s="291" t="s">
        <v>183</v>
      </c>
      <c r="D14" s="302"/>
      <c r="E14" s="302"/>
      <c r="F14" s="302"/>
      <c r="G14" s="309">
        <f t="shared" si="0"/>
        <v>0</v>
      </c>
      <c r="H14" s="690"/>
      <c r="I14" s="369"/>
    </row>
    <row r="15" spans="1:9" ht="19.5" customHeight="1">
      <c r="A15" s="1324"/>
      <c r="B15" s="1220"/>
      <c r="C15" s="292" t="s">
        <v>184</v>
      </c>
      <c r="D15" s="297"/>
      <c r="E15" s="297"/>
      <c r="F15" s="297"/>
      <c r="G15" s="309">
        <f t="shared" si="0"/>
        <v>0</v>
      </c>
      <c r="H15" s="690"/>
      <c r="I15" s="370"/>
    </row>
    <row r="16" spans="1:9" ht="19.5" customHeight="1">
      <c r="A16" s="1324"/>
      <c r="B16" s="1220"/>
      <c r="C16" s="292" t="s">
        <v>185</v>
      </c>
      <c r="D16" s="297"/>
      <c r="E16" s="297"/>
      <c r="F16" s="297"/>
      <c r="G16" s="309">
        <f t="shared" si="0"/>
        <v>0</v>
      </c>
      <c r="H16" s="690"/>
      <c r="I16" s="370"/>
    </row>
    <row r="17" spans="1:9" ht="19.5" customHeight="1">
      <c r="A17" s="1324"/>
      <c r="B17" s="1220"/>
      <c r="C17" s="292" t="s">
        <v>186</v>
      </c>
      <c r="D17" s="297"/>
      <c r="E17" s="297"/>
      <c r="F17" s="297"/>
      <c r="G17" s="309">
        <f t="shared" si="0"/>
        <v>0</v>
      </c>
      <c r="H17" s="690"/>
      <c r="I17" s="370"/>
    </row>
    <row r="18" spans="1:9" ht="19.5" customHeight="1">
      <c r="A18" s="1324"/>
      <c r="B18" s="1220"/>
      <c r="C18" s="291" t="s">
        <v>187</v>
      </c>
      <c r="D18" s="297"/>
      <c r="E18" s="297"/>
      <c r="F18" s="297"/>
      <c r="G18" s="309">
        <f t="shared" si="0"/>
        <v>0</v>
      </c>
      <c r="H18" s="690"/>
      <c r="I18" s="367"/>
    </row>
    <row r="19" spans="1:9" ht="19.5" customHeight="1">
      <c r="A19" s="1324"/>
      <c r="B19" s="1220"/>
      <c r="C19" s="293" t="s">
        <v>189</v>
      </c>
      <c r="D19" s="297"/>
      <c r="E19" s="297"/>
      <c r="F19" s="297"/>
      <c r="G19" s="309">
        <f t="shared" si="0"/>
        <v>0</v>
      </c>
      <c r="H19" s="690"/>
      <c r="I19" s="367"/>
    </row>
    <row r="20" spans="1:9" ht="19.5" customHeight="1">
      <c r="A20" s="1324"/>
      <c r="B20" s="1220"/>
      <c r="C20" s="293" t="s">
        <v>190</v>
      </c>
      <c r="D20" s="297"/>
      <c r="E20" s="297"/>
      <c r="F20" s="297"/>
      <c r="G20" s="309">
        <f t="shared" si="0"/>
        <v>0</v>
      </c>
      <c r="H20" s="690"/>
      <c r="I20" s="367"/>
    </row>
    <row r="21" spans="1:9" ht="19.5" customHeight="1">
      <c r="A21" s="1324"/>
      <c r="B21" s="1198"/>
      <c r="C21" s="293" t="s">
        <v>209</v>
      </c>
      <c r="D21" s="78"/>
      <c r="E21" s="78"/>
      <c r="F21" s="43"/>
      <c r="G21" s="44">
        <f>F21-D21</f>
        <v>0</v>
      </c>
      <c r="H21" s="690"/>
      <c r="I21" s="45"/>
    </row>
    <row r="22" spans="1:9" ht="17.25" thickBot="1">
      <c r="A22" s="1442"/>
      <c r="B22" s="1326" t="s">
        <v>45</v>
      </c>
      <c r="C22" s="1327"/>
      <c r="D22" s="48">
        <f>SUM(D14:D21)</f>
        <v>0</v>
      </c>
      <c r="E22" s="48">
        <f t="shared" ref="E22:F22" si="2">SUM(E14:E21)</f>
        <v>0</v>
      </c>
      <c r="F22" s="48">
        <f t="shared" si="2"/>
        <v>0</v>
      </c>
      <c r="G22" s="165">
        <f t="shared" ref="G22:G49" si="3">F22-D22</f>
        <v>0</v>
      </c>
      <c r="H22" s="940"/>
      <c r="I22" s="49"/>
    </row>
    <row r="23" spans="1:9" ht="15" customHeight="1">
      <c r="A23" s="1287" t="s">
        <v>201</v>
      </c>
      <c r="B23" s="1219" t="s">
        <v>202</v>
      </c>
      <c r="C23" s="192" t="s">
        <v>146</v>
      </c>
      <c r="D23" s="83">
        <v>341953000</v>
      </c>
      <c r="E23" s="83">
        <f>187897940+13158700+47259000+11512000</f>
        <v>259827640</v>
      </c>
      <c r="F23" s="84">
        <v>341953000</v>
      </c>
      <c r="G23" s="205">
        <f t="shared" si="3"/>
        <v>0</v>
      </c>
      <c r="H23" s="208">
        <f t="shared" ref="H23:H27" si="4">G23/D23*100</f>
        <v>0</v>
      </c>
      <c r="I23" s="1106" t="s">
        <v>583</v>
      </c>
    </row>
    <row r="24" spans="1:9" ht="15" customHeight="1">
      <c r="A24" s="1288"/>
      <c r="B24" s="1220"/>
      <c r="C24" s="403" t="s">
        <v>78</v>
      </c>
      <c r="D24" s="52">
        <v>34698000</v>
      </c>
      <c r="E24" s="52">
        <v>25593000</v>
      </c>
      <c r="F24" s="79">
        <v>34698000</v>
      </c>
      <c r="G24" s="206">
        <f t="shared" si="3"/>
        <v>0</v>
      </c>
      <c r="H24" s="209">
        <f t="shared" si="4"/>
        <v>0</v>
      </c>
      <c r="I24" s="1107" t="s">
        <v>584</v>
      </c>
    </row>
    <row r="25" spans="1:9" ht="15" customHeight="1">
      <c r="A25" s="1288"/>
      <c r="B25" s="1220"/>
      <c r="C25" s="403" t="s">
        <v>36</v>
      </c>
      <c r="D25" s="52"/>
      <c r="E25" s="52"/>
      <c r="F25" s="79"/>
      <c r="G25" s="206">
        <f t="shared" si="3"/>
        <v>0</v>
      </c>
      <c r="H25" s="209"/>
      <c r="I25" s="1107"/>
    </row>
    <row r="26" spans="1:9" ht="15" customHeight="1">
      <c r="A26" s="1288"/>
      <c r="B26" s="1198"/>
      <c r="C26" s="403" t="s">
        <v>79</v>
      </c>
      <c r="D26" s="52"/>
      <c r="E26" s="52"/>
      <c r="F26" s="79"/>
      <c r="G26" s="206">
        <f t="shared" si="3"/>
        <v>0</v>
      </c>
      <c r="H26" s="209"/>
      <c r="I26" s="1107"/>
    </row>
    <row r="27" spans="1:9" ht="17.25" thickBot="1">
      <c r="A27" s="1289"/>
      <c r="B27" s="1282" t="s">
        <v>45</v>
      </c>
      <c r="C27" s="1318"/>
      <c r="D27" s="712">
        <f>SUM(D23:D26)</f>
        <v>376651000</v>
      </c>
      <c r="E27" s="712">
        <f>SUM(E23:E26)</f>
        <v>285420640</v>
      </c>
      <c r="F27" s="712">
        <f t="shared" ref="F27" si="5">SUM(F23:F26)</f>
        <v>376651000</v>
      </c>
      <c r="G27" s="847">
        <f t="shared" si="3"/>
        <v>0</v>
      </c>
      <c r="H27" s="869">
        <f t="shared" si="4"/>
        <v>0</v>
      </c>
      <c r="I27" s="1108"/>
    </row>
    <row r="28" spans="1:9" ht="20.25" customHeight="1">
      <c r="A28" s="1236" t="s">
        <v>203</v>
      </c>
      <c r="B28" s="1198" t="s">
        <v>204</v>
      </c>
      <c r="C28" s="196" t="s">
        <v>7</v>
      </c>
      <c r="D28" s="82">
        <v>1000000</v>
      </c>
      <c r="E28" s="82">
        <v>0</v>
      </c>
      <c r="F28" s="82">
        <v>1000000</v>
      </c>
      <c r="G28" s="44">
        <f t="shared" si="3"/>
        <v>0</v>
      </c>
      <c r="H28" s="690">
        <f t="shared" ref="H28:H45" si="6">G28/D28*100</f>
        <v>0</v>
      </c>
      <c r="I28" s="1109" t="s">
        <v>585</v>
      </c>
    </row>
    <row r="29" spans="1:9" ht="20.25" customHeight="1">
      <c r="A29" s="1237"/>
      <c r="B29" s="1199"/>
      <c r="C29" s="196" t="s">
        <v>8</v>
      </c>
      <c r="D29" s="78">
        <v>2000000</v>
      </c>
      <c r="E29" s="78">
        <v>300000</v>
      </c>
      <c r="F29" s="44">
        <v>2000000</v>
      </c>
      <c r="G29" s="44">
        <f t="shared" si="3"/>
        <v>0</v>
      </c>
      <c r="H29" s="690">
        <f t="shared" si="6"/>
        <v>0</v>
      </c>
      <c r="I29" s="45"/>
    </row>
    <row r="30" spans="1:9" ht="17.25" thickBot="1">
      <c r="A30" s="1238"/>
      <c r="B30" s="1293" t="s">
        <v>45</v>
      </c>
      <c r="C30" s="1293"/>
      <c r="D30" s="732">
        <f>SUM(D28:D29)</f>
        <v>3000000</v>
      </c>
      <c r="E30" s="732">
        <f t="shared" ref="E30:F30" si="7">SUM(E28:E29)</f>
        <v>300000</v>
      </c>
      <c r="F30" s="807">
        <f t="shared" si="7"/>
        <v>3000000</v>
      </c>
      <c r="G30" s="807">
        <f t="shared" si="3"/>
        <v>0</v>
      </c>
      <c r="H30" s="946">
        <f t="shared" si="6"/>
        <v>0</v>
      </c>
      <c r="I30" s="50"/>
    </row>
    <row r="31" spans="1:9" ht="15" customHeight="1">
      <c r="A31" s="1544" t="s">
        <v>205</v>
      </c>
      <c r="B31" s="1219" t="s">
        <v>210</v>
      </c>
      <c r="C31" s="192" t="s">
        <v>196</v>
      </c>
      <c r="D31" s="84"/>
      <c r="E31" s="84"/>
      <c r="F31" s="82"/>
      <c r="G31" s="82">
        <f t="shared" si="3"/>
        <v>0</v>
      </c>
      <c r="H31" s="690"/>
      <c r="I31" s="92"/>
    </row>
    <row r="32" spans="1:9" ht="15" customHeight="1">
      <c r="A32" s="1545"/>
      <c r="B32" s="1198"/>
      <c r="C32" s="403" t="s">
        <v>197</v>
      </c>
      <c r="D32" s="79"/>
      <c r="E32" s="79"/>
      <c r="F32" s="79"/>
      <c r="G32" s="79">
        <f t="shared" si="3"/>
        <v>0</v>
      </c>
      <c r="H32" s="690"/>
      <c r="I32" s="96"/>
    </row>
    <row r="33" spans="1:9" ht="17.25" thickBot="1">
      <c r="A33" s="1546"/>
      <c r="B33" s="404"/>
      <c r="C33" s="404" t="s">
        <v>198</v>
      </c>
      <c r="D33" s="86">
        <f>SUM(D31:D32)</f>
        <v>0</v>
      </c>
      <c r="E33" s="86">
        <f t="shared" ref="E33:F33" si="8">SUM(E31:E32)</f>
        <v>0</v>
      </c>
      <c r="F33" s="86">
        <f t="shared" si="8"/>
        <v>0</v>
      </c>
      <c r="G33" s="48">
        <f t="shared" si="3"/>
        <v>0</v>
      </c>
      <c r="H33" s="1105"/>
      <c r="I33" s="94"/>
    </row>
    <row r="34" spans="1:9" ht="24" customHeight="1">
      <c r="A34" s="371"/>
      <c r="B34" s="1220" t="s">
        <v>211</v>
      </c>
      <c r="C34" s="402" t="s">
        <v>225</v>
      </c>
      <c r="D34" s="82"/>
      <c r="E34" s="82"/>
      <c r="F34" s="82"/>
      <c r="G34" s="84">
        <f t="shared" si="3"/>
        <v>0</v>
      </c>
      <c r="H34" s="690"/>
      <c r="I34" s="306"/>
    </row>
    <row r="35" spans="1:9" ht="24" customHeight="1">
      <c r="A35" s="843"/>
      <c r="B35" s="1220"/>
      <c r="C35" s="842" t="s">
        <v>226</v>
      </c>
      <c r="D35" s="82"/>
      <c r="E35" s="82"/>
      <c r="F35" s="82"/>
      <c r="G35" s="82">
        <f t="shared" si="3"/>
        <v>0</v>
      </c>
      <c r="H35" s="690"/>
      <c r="I35" s="306"/>
    </row>
    <row r="36" spans="1:9" ht="24" customHeight="1">
      <c r="A36" s="1537" t="s">
        <v>4</v>
      </c>
      <c r="B36" s="1198"/>
      <c r="C36" s="191" t="s">
        <v>523</v>
      </c>
      <c r="D36" s="79"/>
      <c r="E36" s="79"/>
      <c r="F36" s="52"/>
      <c r="G36" s="79">
        <f t="shared" si="3"/>
        <v>0</v>
      </c>
      <c r="H36" s="690"/>
      <c r="I36" s="96"/>
    </row>
    <row r="37" spans="1:9" ht="17.25" thickBot="1">
      <c r="A37" s="1538"/>
      <c r="B37" s="1320" t="s">
        <v>45</v>
      </c>
      <c r="C37" s="1321"/>
      <c r="D37" s="307">
        <f>SUM(D34:D36)</f>
        <v>0</v>
      </c>
      <c r="E37" s="307">
        <f t="shared" ref="E37:F37" si="9">SUM(E34:E36)</f>
        <v>0</v>
      </c>
      <c r="F37" s="307">
        <f t="shared" si="9"/>
        <v>0</v>
      </c>
      <c r="G37" s="203">
        <f t="shared" si="3"/>
        <v>0</v>
      </c>
      <c r="H37" s="940"/>
      <c r="I37" s="50"/>
    </row>
    <row r="38" spans="1:9" ht="19.5" customHeight="1">
      <c r="A38" s="1543" t="s">
        <v>212</v>
      </c>
      <c r="B38" s="1219" t="s">
        <v>213</v>
      </c>
      <c r="C38" s="194" t="s">
        <v>10</v>
      </c>
      <c r="D38" s="81">
        <v>23658646</v>
      </c>
      <c r="E38" s="81">
        <v>23658646</v>
      </c>
      <c r="F38" s="51">
        <v>23658646</v>
      </c>
      <c r="G38" s="44">
        <f t="shared" si="3"/>
        <v>0</v>
      </c>
      <c r="H38" s="690">
        <f t="shared" si="6"/>
        <v>0</v>
      </c>
      <c r="I38" s="1110" t="s">
        <v>586</v>
      </c>
    </row>
    <row r="39" spans="1:9" ht="19.5" customHeight="1">
      <c r="A39" s="1537"/>
      <c r="B39" s="1198"/>
      <c r="C39" s="1035" t="s">
        <v>216</v>
      </c>
      <c r="D39" s="88">
        <v>3249996</v>
      </c>
      <c r="E39" s="88">
        <v>3249996</v>
      </c>
      <c r="F39" s="165">
        <v>3249996</v>
      </c>
      <c r="G39" s="44">
        <f t="shared" si="3"/>
        <v>0</v>
      </c>
      <c r="H39" s="690">
        <f t="shared" si="6"/>
        <v>0</v>
      </c>
      <c r="I39" s="1111"/>
    </row>
    <row r="40" spans="1:9" ht="17.25" thickBot="1">
      <c r="A40" s="1538"/>
      <c r="B40" s="1311" t="s">
        <v>45</v>
      </c>
      <c r="C40" s="1312"/>
      <c r="D40" s="712">
        <f>SUM(D38:D39)</f>
        <v>26908642</v>
      </c>
      <c r="E40" s="712">
        <f>SUM(E38:E39)</f>
        <v>26908642</v>
      </c>
      <c r="F40" s="712">
        <f t="shared" ref="F40" si="10">SUM(F38:F39)</f>
        <v>26908642</v>
      </c>
      <c r="G40" s="713">
        <f t="shared" si="3"/>
        <v>0</v>
      </c>
      <c r="H40" s="903">
        <f t="shared" si="6"/>
        <v>0</v>
      </c>
      <c r="I40" s="1108"/>
    </row>
    <row r="41" spans="1:9" ht="20.25" customHeight="1">
      <c r="A41" s="1539" t="s">
        <v>214</v>
      </c>
      <c r="B41" s="1234" t="s">
        <v>214</v>
      </c>
      <c r="C41" s="1030" t="s">
        <v>516</v>
      </c>
      <c r="D41" s="84"/>
      <c r="E41" s="84"/>
      <c r="F41" s="83"/>
      <c r="G41" s="200">
        <f t="shared" si="3"/>
        <v>0</v>
      </c>
      <c r="H41" s="902"/>
      <c r="I41" s="1109" t="s">
        <v>587</v>
      </c>
    </row>
    <row r="42" spans="1:9" ht="20.25" customHeight="1">
      <c r="A42" s="1540"/>
      <c r="B42" s="1199"/>
      <c r="C42" s="1032" t="s">
        <v>215</v>
      </c>
      <c r="D42" s="79">
        <v>10000</v>
      </c>
      <c r="E42" s="79">
        <v>2998</v>
      </c>
      <c r="F42" s="52">
        <v>10000</v>
      </c>
      <c r="G42" s="44">
        <f t="shared" si="3"/>
        <v>0</v>
      </c>
      <c r="H42" s="690">
        <f t="shared" si="6"/>
        <v>0</v>
      </c>
      <c r="I42" s="707"/>
    </row>
    <row r="43" spans="1:9" ht="20.25" customHeight="1">
      <c r="A43" s="1540"/>
      <c r="B43" s="1199"/>
      <c r="C43" s="1032" t="s">
        <v>217</v>
      </c>
      <c r="D43" s="79"/>
      <c r="E43" s="79"/>
      <c r="F43" s="52"/>
      <c r="G43" s="44">
        <f t="shared" si="3"/>
        <v>0</v>
      </c>
      <c r="H43" s="690"/>
      <c r="I43" s="96"/>
    </row>
    <row r="44" spans="1:9" ht="20.25" customHeight="1">
      <c r="A44" s="1540"/>
      <c r="B44" s="1199"/>
      <c r="C44" s="1032" t="s">
        <v>12</v>
      </c>
      <c r="D44" s="79"/>
      <c r="E44" s="79"/>
      <c r="F44" s="52"/>
      <c r="G44" s="44">
        <f t="shared" si="3"/>
        <v>0</v>
      </c>
      <c r="H44" s="690"/>
      <c r="I44" s="96"/>
    </row>
    <row r="45" spans="1:9" ht="17.25" thickBot="1">
      <c r="A45" s="1541"/>
      <c r="B45" s="1293" t="s">
        <v>45</v>
      </c>
      <c r="C45" s="1293"/>
      <c r="D45" s="712">
        <f>SUM(D42:D44)</f>
        <v>10000</v>
      </c>
      <c r="E45" s="712">
        <f t="shared" ref="E45:F45" si="11">SUM(E42:E44)</f>
        <v>2998</v>
      </c>
      <c r="F45" s="712">
        <f t="shared" si="11"/>
        <v>10000</v>
      </c>
      <c r="G45" s="713">
        <f t="shared" si="3"/>
        <v>0</v>
      </c>
      <c r="H45" s="903">
        <f t="shared" si="6"/>
        <v>0</v>
      </c>
      <c r="I45" s="94"/>
    </row>
    <row r="46" spans="1:9" ht="24.75" customHeight="1">
      <c r="A46" s="1532" t="s">
        <v>218</v>
      </c>
      <c r="B46" s="1535" t="s">
        <v>219</v>
      </c>
      <c r="C46" s="1031" t="s">
        <v>220</v>
      </c>
      <c r="D46" s="82"/>
      <c r="E46" s="82"/>
      <c r="F46" s="287"/>
      <c r="G46" s="44">
        <f t="shared" si="3"/>
        <v>0</v>
      </c>
      <c r="H46" s="690"/>
      <c r="I46" s="306"/>
    </row>
    <row r="47" spans="1:9" ht="24.75" customHeight="1">
      <c r="A47" s="1533"/>
      <c r="B47" s="1536"/>
      <c r="C47" s="217" t="s">
        <v>221</v>
      </c>
      <c r="D47" s="79"/>
      <c r="E47" s="79"/>
      <c r="F47" s="52"/>
      <c r="G47" s="44">
        <f t="shared" si="3"/>
        <v>0</v>
      </c>
      <c r="H47" s="690"/>
      <c r="I47" s="96"/>
    </row>
    <row r="48" spans="1:9" ht="17.25" thickBot="1">
      <c r="A48" s="1534"/>
      <c r="B48" s="1313" t="s">
        <v>45</v>
      </c>
      <c r="C48" s="1313"/>
      <c r="D48" s="163">
        <f>SUM(D46:D47)</f>
        <v>0</v>
      </c>
      <c r="E48" s="163">
        <f t="shared" ref="E48:F48" si="12">SUM(E46:E47)</f>
        <v>0</v>
      </c>
      <c r="F48" s="163">
        <f t="shared" si="12"/>
        <v>0</v>
      </c>
      <c r="G48" s="165">
        <f t="shared" si="3"/>
        <v>0</v>
      </c>
      <c r="H48" s="690"/>
      <c r="I48" s="167"/>
    </row>
    <row r="49" spans="1:9" ht="17.25" thickBot="1">
      <c r="A49" s="1314" t="s">
        <v>50</v>
      </c>
      <c r="B49" s="1315"/>
      <c r="C49" s="1316"/>
      <c r="D49" s="375">
        <f>SUM(D22,D27,D30,D37,D40,D48)</f>
        <v>406559642</v>
      </c>
      <c r="E49" s="375">
        <f>SUM(E22,E27,E30,E37,E40,E48)</f>
        <v>312629282</v>
      </c>
      <c r="F49" s="375">
        <f>SUM(F22,F27,F30,F37,F40,F48)</f>
        <v>406559642</v>
      </c>
      <c r="G49" s="168">
        <f t="shared" si="3"/>
        <v>0</v>
      </c>
      <c r="H49" s="169">
        <f>G49/D49*100%</f>
        <v>0</v>
      </c>
      <c r="I49" s="91"/>
    </row>
    <row r="50" spans="1:9" ht="17.25" thickBot="1">
      <c r="A50" s="1449" t="s">
        <v>262</v>
      </c>
      <c r="B50" s="1297"/>
      <c r="C50" s="1297"/>
      <c r="D50" s="1297"/>
      <c r="E50" s="1297"/>
      <c r="F50" s="1297"/>
      <c r="G50" s="1297"/>
      <c r="H50" s="1297"/>
      <c r="I50" s="1450"/>
    </row>
    <row r="51" spans="1:9" ht="17.45" customHeight="1">
      <c r="A51" s="1225" t="s">
        <v>35</v>
      </c>
      <c r="B51" s="1226"/>
      <c r="C51" s="1226"/>
      <c r="D51" s="1183" t="s">
        <v>302</v>
      </c>
      <c r="E51" s="1183" t="s">
        <v>400</v>
      </c>
      <c r="F51" s="1183" t="s">
        <v>402</v>
      </c>
      <c r="G51" s="1183" t="s">
        <v>71</v>
      </c>
      <c r="H51" s="1185" t="s">
        <v>59</v>
      </c>
      <c r="I51" s="1187" t="s">
        <v>73</v>
      </c>
    </row>
    <row r="52" spans="1:9" ht="18" customHeight="1" thickBot="1">
      <c r="A52" s="97" t="s">
        <v>0</v>
      </c>
      <c r="B52" s="170" t="s">
        <v>1</v>
      </c>
      <c r="C52" s="170" t="s">
        <v>2</v>
      </c>
      <c r="D52" s="1184"/>
      <c r="E52" s="1184"/>
      <c r="F52" s="1184"/>
      <c r="G52" s="1184"/>
      <c r="H52" s="1186"/>
      <c r="I52" s="1188"/>
    </row>
    <row r="53" spans="1:9">
      <c r="A53" s="204" t="s">
        <v>228</v>
      </c>
      <c r="B53" s="1234" t="s">
        <v>229</v>
      </c>
      <c r="C53" s="729" t="s">
        <v>19</v>
      </c>
      <c r="D53" s="51">
        <v>159888000</v>
      </c>
      <c r="E53" s="51">
        <v>106592000</v>
      </c>
      <c r="F53" s="51">
        <v>159888000</v>
      </c>
      <c r="G53" s="200">
        <f>F53-D53</f>
        <v>0</v>
      </c>
      <c r="H53" s="596">
        <f>G53/D53*100%</f>
        <v>0</v>
      </c>
      <c r="I53" s="1110" t="s">
        <v>588</v>
      </c>
    </row>
    <row r="54" spans="1:9">
      <c r="A54" s="77"/>
      <c r="B54" s="1199"/>
      <c r="C54" s="195" t="s">
        <v>38</v>
      </c>
      <c r="D54" s="43">
        <v>45670200</v>
      </c>
      <c r="E54" s="43">
        <v>25943100</v>
      </c>
      <c r="F54" s="43">
        <v>45670200</v>
      </c>
      <c r="G54" s="44">
        <f t="shared" ref="G54:G117" si="13">F54-D54</f>
        <v>0</v>
      </c>
      <c r="H54" s="162">
        <f t="shared" ref="H54:H111" si="14">G54/D54*100%</f>
        <v>0</v>
      </c>
      <c r="I54" s="1113" t="s">
        <v>589</v>
      </c>
    </row>
    <row r="55" spans="1:9">
      <c r="A55" s="77"/>
      <c r="B55" s="1199"/>
      <c r="C55" s="195" t="s">
        <v>222</v>
      </c>
      <c r="D55" s="44">
        <v>0</v>
      </c>
      <c r="E55" s="44">
        <v>0</v>
      </c>
      <c r="F55" s="818">
        <v>0</v>
      </c>
      <c r="G55" s="44">
        <f t="shared" si="13"/>
        <v>0</v>
      </c>
      <c r="H55" s="162"/>
      <c r="I55" s="1113"/>
    </row>
    <row r="56" spans="1:9" ht="22.5" customHeight="1">
      <c r="A56" s="77"/>
      <c r="B56" s="1199"/>
      <c r="C56" s="195" t="s">
        <v>223</v>
      </c>
      <c r="D56" s="43">
        <v>15991200</v>
      </c>
      <c r="E56" s="43">
        <v>10660800</v>
      </c>
      <c r="F56" s="43">
        <v>15991200</v>
      </c>
      <c r="G56" s="44">
        <f t="shared" si="13"/>
        <v>0</v>
      </c>
      <c r="H56" s="162">
        <f t="shared" si="14"/>
        <v>0</v>
      </c>
      <c r="I56" s="1113" t="s">
        <v>590</v>
      </c>
    </row>
    <row r="57" spans="1:9" ht="22.5" customHeight="1">
      <c r="A57" s="77"/>
      <c r="B57" s="1199"/>
      <c r="C57" s="195" t="s">
        <v>39</v>
      </c>
      <c r="D57" s="43">
        <v>20523600</v>
      </c>
      <c r="E57" s="43">
        <v>12321920</v>
      </c>
      <c r="F57" s="43">
        <v>20523600</v>
      </c>
      <c r="G57" s="44">
        <f t="shared" si="13"/>
        <v>0</v>
      </c>
      <c r="H57" s="162">
        <f t="shared" si="14"/>
        <v>0</v>
      </c>
      <c r="I57" s="1113" t="s">
        <v>591</v>
      </c>
    </row>
    <row r="58" spans="1:9" ht="22.5" customHeight="1">
      <c r="A58" s="77"/>
      <c r="B58" s="1199"/>
      <c r="C58" s="195" t="s">
        <v>22</v>
      </c>
      <c r="D58" s="43">
        <v>1900000</v>
      </c>
      <c r="E58" s="43">
        <v>1900000</v>
      </c>
      <c r="F58" s="43">
        <v>1900000</v>
      </c>
      <c r="G58" s="44">
        <f t="shared" si="13"/>
        <v>0</v>
      </c>
      <c r="H58" s="162">
        <f t="shared" si="14"/>
        <v>0</v>
      </c>
      <c r="I58" s="1113" t="s">
        <v>592</v>
      </c>
    </row>
    <row r="59" spans="1:9" ht="17.25" thickBot="1">
      <c r="A59" s="77"/>
      <c r="B59" s="1235"/>
      <c r="C59" s="731" t="s">
        <v>14</v>
      </c>
      <c r="D59" s="732">
        <f>SUM(D53:D58)</f>
        <v>243973000</v>
      </c>
      <c r="E59" s="732">
        <f>SUM(E53:E58)</f>
        <v>157417820</v>
      </c>
      <c r="F59" s="732">
        <f t="shared" ref="F59" si="15">SUM(F53:F58)</f>
        <v>243973000</v>
      </c>
      <c r="G59" s="48">
        <f t="shared" si="13"/>
        <v>0</v>
      </c>
      <c r="H59" s="299">
        <f t="shared" si="14"/>
        <v>0</v>
      </c>
      <c r="I59" s="1114"/>
    </row>
    <row r="60" spans="1:9" ht="19.5" customHeight="1">
      <c r="A60" s="77"/>
      <c r="B60" s="1234" t="s">
        <v>230</v>
      </c>
      <c r="C60" s="194" t="s">
        <v>23</v>
      </c>
      <c r="D60" s="734">
        <v>1128000</v>
      </c>
      <c r="E60" s="51">
        <v>200000</v>
      </c>
      <c r="F60" s="51">
        <v>1128000</v>
      </c>
      <c r="G60" s="200">
        <f t="shared" si="13"/>
        <v>0</v>
      </c>
      <c r="H60" s="596">
        <f t="shared" si="14"/>
        <v>0</v>
      </c>
      <c r="I60" s="1110" t="s">
        <v>593</v>
      </c>
    </row>
    <row r="61" spans="1:9" ht="21" customHeight="1">
      <c r="A61" s="77"/>
      <c r="B61" s="1199"/>
      <c r="C61" s="285" t="s">
        <v>224</v>
      </c>
      <c r="D61" s="818">
        <v>0</v>
      </c>
      <c r="E61" s="818"/>
      <c r="F61" s="818">
        <v>0</v>
      </c>
      <c r="G61" s="44">
        <f t="shared" si="13"/>
        <v>0</v>
      </c>
      <c r="H61" s="162"/>
      <c r="I61" s="45"/>
    </row>
    <row r="62" spans="1:9" ht="25.5" customHeight="1">
      <c r="A62" s="77"/>
      <c r="B62" s="1199"/>
      <c r="C62" s="195" t="s">
        <v>24</v>
      </c>
      <c r="D62" s="818">
        <v>0</v>
      </c>
      <c r="E62" s="818"/>
      <c r="F62" s="818">
        <v>0</v>
      </c>
      <c r="G62" s="44">
        <f t="shared" si="13"/>
        <v>0</v>
      </c>
      <c r="H62" s="162"/>
      <c r="I62" s="45"/>
    </row>
    <row r="63" spans="1:9" ht="17.25" thickBot="1">
      <c r="A63" s="77"/>
      <c r="B63" s="1235"/>
      <c r="C63" s="731" t="s">
        <v>14</v>
      </c>
      <c r="D63" s="732">
        <f>SUM(D60:D62)</f>
        <v>1128000</v>
      </c>
      <c r="E63" s="732">
        <f t="shared" ref="E63:F63" si="16">SUM(E60:E62)</f>
        <v>200000</v>
      </c>
      <c r="F63" s="732">
        <f t="shared" si="16"/>
        <v>1128000</v>
      </c>
      <c r="G63" s="48">
        <f t="shared" si="13"/>
        <v>0</v>
      </c>
      <c r="H63" s="299">
        <f t="shared" si="14"/>
        <v>0</v>
      </c>
      <c r="I63" s="49"/>
    </row>
    <row r="64" spans="1:9">
      <c r="A64" s="77"/>
      <c r="B64" s="1198" t="s">
        <v>231</v>
      </c>
      <c r="C64" s="285" t="s">
        <v>25</v>
      </c>
      <c r="D64" s="44">
        <v>1000000</v>
      </c>
      <c r="E64" s="165">
        <v>584600</v>
      </c>
      <c r="F64" s="43">
        <v>1000000</v>
      </c>
      <c r="G64" s="44">
        <f t="shared" si="13"/>
        <v>0</v>
      </c>
      <c r="H64" s="162">
        <f t="shared" si="14"/>
        <v>0</v>
      </c>
      <c r="I64" s="1113" t="s">
        <v>594</v>
      </c>
    </row>
    <row r="65" spans="1:9" ht="17.25" customHeight="1">
      <c r="A65" s="77"/>
      <c r="B65" s="1199"/>
      <c r="C65" s="195" t="s">
        <v>40</v>
      </c>
      <c r="D65" s="272">
        <v>13750000</v>
      </c>
      <c r="E65" s="164">
        <v>5937520</v>
      </c>
      <c r="F65" s="90">
        <v>13750000</v>
      </c>
      <c r="G65" s="44">
        <f t="shared" si="13"/>
        <v>0</v>
      </c>
      <c r="H65" s="162">
        <f t="shared" si="14"/>
        <v>0</v>
      </c>
      <c r="I65" s="1113" t="s">
        <v>595</v>
      </c>
    </row>
    <row r="66" spans="1:9" ht="17.25" customHeight="1">
      <c r="A66" s="77"/>
      <c r="B66" s="1199"/>
      <c r="C66" s="195" t="s">
        <v>27</v>
      </c>
      <c r="D66" s="272">
        <v>7830000</v>
      </c>
      <c r="E66" s="52">
        <v>5652960</v>
      </c>
      <c r="F66" s="90">
        <v>7830000</v>
      </c>
      <c r="G66" s="44">
        <f t="shared" si="13"/>
        <v>0</v>
      </c>
      <c r="H66" s="162">
        <f t="shared" si="14"/>
        <v>0</v>
      </c>
      <c r="I66" s="1113" t="s">
        <v>596</v>
      </c>
    </row>
    <row r="67" spans="1:9" ht="17.25" customHeight="1">
      <c r="A67" s="77"/>
      <c r="B67" s="1199"/>
      <c r="C67" s="195" t="s">
        <v>28</v>
      </c>
      <c r="D67" s="272">
        <v>2650000</v>
      </c>
      <c r="E67" s="52">
        <v>1043740</v>
      </c>
      <c r="F67" s="90">
        <v>2650000</v>
      </c>
      <c r="G67" s="44">
        <f t="shared" si="13"/>
        <v>0</v>
      </c>
      <c r="H67" s="162">
        <f t="shared" si="14"/>
        <v>0</v>
      </c>
      <c r="I67" s="1113" t="s">
        <v>597</v>
      </c>
    </row>
    <row r="68" spans="1:9">
      <c r="A68" s="119"/>
      <c r="B68" s="1199"/>
      <c r="C68" s="195" t="s">
        <v>41</v>
      </c>
      <c r="D68" s="273">
        <v>800000</v>
      </c>
      <c r="E68" s="164">
        <v>323770</v>
      </c>
      <c r="F68" s="201">
        <v>800000</v>
      </c>
      <c r="G68" s="165">
        <f t="shared" si="13"/>
        <v>0</v>
      </c>
      <c r="H68" s="162">
        <f t="shared" si="14"/>
        <v>0</v>
      </c>
      <c r="I68" s="1111" t="s">
        <v>598</v>
      </c>
    </row>
    <row r="69" spans="1:9">
      <c r="A69" s="119"/>
      <c r="B69" s="1199"/>
      <c r="C69" s="1035" t="s">
        <v>227</v>
      </c>
      <c r="D69" s="797">
        <v>0</v>
      </c>
      <c r="E69" s="797">
        <v>0</v>
      </c>
      <c r="F69" s="797">
        <v>0</v>
      </c>
      <c r="G69" s="79">
        <f t="shared" si="13"/>
        <v>0</v>
      </c>
      <c r="H69" s="162"/>
      <c r="I69" s="1107"/>
    </row>
    <row r="70" spans="1:9" ht="16.5" customHeight="1">
      <c r="A70" s="119"/>
      <c r="B70" s="1199"/>
      <c r="C70" s="1035" t="s">
        <v>42</v>
      </c>
      <c r="D70" s="797">
        <v>3260000</v>
      </c>
      <c r="E70" s="797">
        <v>880000</v>
      </c>
      <c r="F70" s="797">
        <v>3260000</v>
      </c>
      <c r="G70" s="79">
        <f t="shared" si="13"/>
        <v>0</v>
      </c>
      <c r="H70" s="162">
        <f t="shared" si="14"/>
        <v>0</v>
      </c>
      <c r="I70" s="1107" t="s">
        <v>599</v>
      </c>
    </row>
    <row r="71" spans="1:9">
      <c r="A71" s="119"/>
      <c r="B71" s="1199"/>
      <c r="C71" s="308" t="s">
        <v>45</v>
      </c>
      <c r="D71" s="854">
        <f>SUM(D64:D70)</f>
        <v>29290000</v>
      </c>
      <c r="E71" s="854">
        <f t="shared" ref="E71:F71" si="17">SUM(E64:E70)</f>
        <v>14422590</v>
      </c>
      <c r="F71" s="854">
        <f t="shared" si="17"/>
        <v>29290000</v>
      </c>
      <c r="G71" s="850">
        <f t="shared" si="13"/>
        <v>0</v>
      </c>
      <c r="H71" s="873">
        <f t="shared" si="14"/>
        <v>0</v>
      </c>
      <c r="I71" s="1112"/>
    </row>
    <row r="72" spans="1:9" ht="17.25" thickBot="1">
      <c r="A72" s="171" t="s">
        <v>159</v>
      </c>
      <c r="B72" s="1458" t="s">
        <v>45</v>
      </c>
      <c r="C72" s="1459"/>
      <c r="D72" s="770">
        <f>SUM(D59,D63,D71)</f>
        <v>274391000</v>
      </c>
      <c r="E72" s="825">
        <f>SUM(E59,E63,E71)</f>
        <v>172040410</v>
      </c>
      <c r="F72" s="770">
        <f t="shared" ref="F72" si="18">SUM(F59,F63,F71)</f>
        <v>274391000</v>
      </c>
      <c r="G72" s="48">
        <f t="shared" si="13"/>
        <v>0</v>
      </c>
      <c r="H72" s="299">
        <f t="shared" si="14"/>
        <v>0</v>
      </c>
      <c r="I72" s="49"/>
    </row>
    <row r="73" spans="1:9" ht="19.5" customHeight="1">
      <c r="A73" s="1236" t="s">
        <v>232</v>
      </c>
      <c r="B73" s="1198" t="s">
        <v>233</v>
      </c>
      <c r="C73" s="196" t="s">
        <v>13</v>
      </c>
      <c r="D73" s="759">
        <v>6120000</v>
      </c>
      <c r="E73" s="287">
        <v>1668300</v>
      </c>
      <c r="F73" s="734">
        <v>6120000</v>
      </c>
      <c r="G73" s="777">
        <f t="shared" si="13"/>
        <v>0</v>
      </c>
      <c r="H73" s="1118">
        <f t="shared" si="14"/>
        <v>0</v>
      </c>
      <c r="I73" s="1115" t="s">
        <v>600</v>
      </c>
    </row>
    <row r="74" spans="1:9" ht="19.5" customHeight="1">
      <c r="A74" s="1236"/>
      <c r="B74" s="1198"/>
      <c r="C74" s="659" t="s">
        <v>481</v>
      </c>
      <c r="D74" s="740"/>
      <c r="E74" s="290"/>
      <c r="F74" s="741"/>
      <c r="G74" s="44">
        <f t="shared" si="13"/>
        <v>0</v>
      </c>
      <c r="H74" s="1119"/>
      <c r="I74" s="1115"/>
    </row>
    <row r="75" spans="1:9" ht="19.5" customHeight="1">
      <c r="A75" s="1237"/>
      <c r="B75" s="1199"/>
      <c r="C75" s="191" t="s">
        <v>43</v>
      </c>
      <c r="D75" s="275">
        <v>9543996</v>
      </c>
      <c r="E75" s="52">
        <v>1463600</v>
      </c>
      <c r="F75" s="90">
        <v>9543996</v>
      </c>
      <c r="G75" s="44">
        <f t="shared" si="13"/>
        <v>0</v>
      </c>
      <c r="H75" s="1119">
        <f t="shared" si="14"/>
        <v>0</v>
      </c>
      <c r="I75" s="1115" t="s">
        <v>601</v>
      </c>
    </row>
    <row r="76" spans="1:9" ht="17.25" thickBot="1">
      <c r="A76" s="1238"/>
      <c r="B76" s="1446" t="s">
        <v>45</v>
      </c>
      <c r="C76" s="1447"/>
      <c r="D76" s="763">
        <f>SUM(D73:D75)</f>
        <v>15663996</v>
      </c>
      <c r="E76" s="763">
        <f t="shared" ref="E76:F76" si="19">SUM(E73:E75)</f>
        <v>3131900</v>
      </c>
      <c r="F76" s="763">
        <f t="shared" si="19"/>
        <v>15663996</v>
      </c>
      <c r="G76" s="48">
        <f t="shared" si="13"/>
        <v>0</v>
      </c>
      <c r="H76" s="304">
        <f t="shared" si="14"/>
        <v>0</v>
      </c>
      <c r="I76" s="1116"/>
    </row>
    <row r="77" spans="1:9">
      <c r="A77" s="1213" t="s">
        <v>253</v>
      </c>
      <c r="B77" s="1216" t="s">
        <v>170</v>
      </c>
      <c r="C77" s="779" t="s">
        <v>171</v>
      </c>
      <c r="D77" s="83">
        <v>35318000</v>
      </c>
      <c r="E77" s="83">
        <v>11940980</v>
      </c>
      <c r="F77" s="83">
        <v>35318000</v>
      </c>
      <c r="G77" s="84">
        <f t="shared" si="13"/>
        <v>0</v>
      </c>
      <c r="H77" s="596">
        <f t="shared" si="14"/>
        <v>0</v>
      </c>
      <c r="I77" s="1117" t="s">
        <v>602</v>
      </c>
    </row>
    <row r="78" spans="1:9">
      <c r="A78" s="1214"/>
      <c r="B78" s="1217"/>
      <c r="C78" s="1033" t="s">
        <v>172</v>
      </c>
      <c r="D78" s="287">
        <v>2480000</v>
      </c>
      <c r="E78" s="287">
        <v>869880</v>
      </c>
      <c r="F78" s="287">
        <v>2480000</v>
      </c>
      <c r="G78" s="79">
        <f t="shared" si="13"/>
        <v>0</v>
      </c>
      <c r="H78" s="162">
        <f t="shared" si="14"/>
        <v>0</v>
      </c>
      <c r="I78" s="1109" t="s">
        <v>603</v>
      </c>
    </row>
    <row r="79" spans="1:9">
      <c r="A79" s="1214"/>
      <c r="B79" s="1217"/>
      <c r="C79" s="1033" t="s">
        <v>237</v>
      </c>
      <c r="D79" s="287">
        <v>550000</v>
      </c>
      <c r="E79" s="287">
        <v>0</v>
      </c>
      <c r="F79" s="287">
        <v>550000</v>
      </c>
      <c r="G79" s="79">
        <f t="shared" si="13"/>
        <v>0</v>
      </c>
      <c r="H79" s="162">
        <f t="shared" si="14"/>
        <v>0</v>
      </c>
      <c r="I79" s="1109" t="s">
        <v>604</v>
      </c>
    </row>
    <row r="80" spans="1:9">
      <c r="A80" s="1214"/>
      <c r="B80" s="1217"/>
      <c r="C80" s="296" t="s">
        <v>173</v>
      </c>
      <c r="D80" s="52">
        <v>1000000</v>
      </c>
      <c r="E80" s="52">
        <v>0</v>
      </c>
      <c r="F80" s="52">
        <v>1000000</v>
      </c>
      <c r="G80" s="79">
        <f t="shared" si="13"/>
        <v>0</v>
      </c>
      <c r="H80" s="162">
        <f t="shared" si="14"/>
        <v>0</v>
      </c>
      <c r="I80" s="1107" t="s">
        <v>605</v>
      </c>
    </row>
    <row r="81" spans="1:9">
      <c r="A81" s="1214"/>
      <c r="B81" s="1217"/>
      <c r="C81" s="296" t="s">
        <v>238</v>
      </c>
      <c r="D81" s="52">
        <v>300000</v>
      </c>
      <c r="E81" s="52">
        <v>181000</v>
      </c>
      <c r="F81" s="52">
        <v>300000</v>
      </c>
      <c r="G81" s="79">
        <f t="shared" si="13"/>
        <v>0</v>
      </c>
      <c r="H81" s="162">
        <f t="shared" si="14"/>
        <v>0</v>
      </c>
      <c r="I81" s="1107" t="s">
        <v>606</v>
      </c>
    </row>
    <row r="82" spans="1:9" ht="17.25" thickBot="1">
      <c r="A82" s="1214"/>
      <c r="B82" s="1218"/>
      <c r="C82" s="780" t="s">
        <v>174</v>
      </c>
      <c r="D82" s="712">
        <f>SUM(D77:D81)</f>
        <v>39648000</v>
      </c>
      <c r="E82" s="712">
        <f t="shared" ref="E82:F82" si="20">SUM(E77:E81)</f>
        <v>12991860</v>
      </c>
      <c r="F82" s="712">
        <f t="shared" si="20"/>
        <v>39648000</v>
      </c>
      <c r="G82" s="712">
        <f t="shared" si="13"/>
        <v>0</v>
      </c>
      <c r="H82" s="733">
        <f t="shared" si="14"/>
        <v>0</v>
      </c>
      <c r="I82" s="94"/>
    </row>
    <row r="83" spans="1:9" ht="15.75" customHeight="1">
      <c r="A83" s="1214"/>
      <c r="B83" s="1220" t="s">
        <v>253</v>
      </c>
      <c r="C83" s="1034" t="s">
        <v>206</v>
      </c>
      <c r="D83" s="287"/>
      <c r="E83" s="287"/>
      <c r="F83" s="287"/>
      <c r="G83" s="82">
        <f t="shared" si="13"/>
        <v>0</v>
      </c>
      <c r="H83" s="162"/>
      <c r="I83" s="306"/>
    </row>
    <row r="84" spans="1:9" ht="15.75" customHeight="1">
      <c r="A84" s="1214"/>
      <c r="B84" s="1220"/>
      <c r="C84" s="191" t="s">
        <v>234</v>
      </c>
      <c r="D84" s="52"/>
      <c r="E84" s="52"/>
      <c r="F84" s="52"/>
      <c r="G84" s="79">
        <f t="shared" si="13"/>
        <v>0</v>
      </c>
      <c r="H84" s="162"/>
      <c r="I84" s="96"/>
    </row>
    <row r="85" spans="1:9" ht="15.75" customHeight="1">
      <c r="A85" s="1214"/>
      <c r="B85" s="1220"/>
      <c r="C85" s="191" t="s">
        <v>235</v>
      </c>
      <c r="D85" s="52"/>
      <c r="E85" s="52"/>
      <c r="F85" s="52"/>
      <c r="G85" s="79">
        <f t="shared" si="13"/>
        <v>0</v>
      </c>
      <c r="H85" s="162"/>
      <c r="I85" s="96"/>
    </row>
    <row r="86" spans="1:9" ht="15.75" customHeight="1">
      <c r="A86" s="1214"/>
      <c r="B86" s="1220"/>
      <c r="C86" s="191" t="s">
        <v>180</v>
      </c>
      <c r="D86" s="52"/>
      <c r="E86" s="52"/>
      <c r="F86" s="52"/>
      <c r="G86" s="79">
        <f t="shared" si="13"/>
        <v>0</v>
      </c>
      <c r="H86" s="162"/>
      <c r="I86" s="96"/>
    </row>
    <row r="87" spans="1:9" ht="15.75" customHeight="1">
      <c r="A87" s="1214"/>
      <c r="B87" s="1220"/>
      <c r="C87" s="191" t="s">
        <v>177</v>
      </c>
      <c r="D87" s="52"/>
      <c r="E87" s="52"/>
      <c r="F87" s="52"/>
      <c r="G87" s="79">
        <f t="shared" si="13"/>
        <v>0</v>
      </c>
      <c r="H87" s="162"/>
      <c r="I87" s="96"/>
    </row>
    <row r="88" spans="1:9" ht="15.75" customHeight="1">
      <c r="A88" s="1214"/>
      <c r="B88" s="1220"/>
      <c r="C88" s="191" t="s">
        <v>181</v>
      </c>
      <c r="D88" s="52"/>
      <c r="E88" s="52"/>
      <c r="F88" s="52"/>
      <c r="G88" s="79">
        <f t="shared" si="13"/>
        <v>0</v>
      </c>
      <c r="H88" s="162"/>
      <c r="I88" s="96"/>
    </row>
    <row r="89" spans="1:9" ht="15.75" customHeight="1">
      <c r="A89" s="1214"/>
      <c r="B89" s="1220"/>
      <c r="C89" s="191" t="s">
        <v>178</v>
      </c>
      <c r="D89" s="52"/>
      <c r="E89" s="52"/>
      <c r="F89" s="52"/>
      <c r="G89" s="79">
        <f t="shared" si="13"/>
        <v>0</v>
      </c>
      <c r="H89" s="162"/>
      <c r="I89" s="96"/>
    </row>
    <row r="90" spans="1:9" ht="15.75" customHeight="1">
      <c r="A90" s="1214"/>
      <c r="B90" s="1220"/>
      <c r="C90" s="191" t="s">
        <v>179</v>
      </c>
      <c r="D90" s="52"/>
      <c r="E90" s="52"/>
      <c r="F90" s="52"/>
      <c r="G90" s="79">
        <f t="shared" si="13"/>
        <v>0</v>
      </c>
      <c r="H90" s="162"/>
      <c r="I90" s="96"/>
    </row>
    <row r="91" spans="1:9" ht="15.75" customHeight="1">
      <c r="A91" s="1214"/>
      <c r="B91" s="1220"/>
      <c r="C91" s="191" t="s">
        <v>176</v>
      </c>
      <c r="D91" s="52"/>
      <c r="E91" s="52"/>
      <c r="F91" s="52"/>
      <c r="G91" s="79">
        <f t="shared" si="13"/>
        <v>0</v>
      </c>
      <c r="H91" s="162"/>
      <c r="I91" s="96"/>
    </row>
    <row r="92" spans="1:9" ht="15.75" customHeight="1">
      <c r="A92" s="1214"/>
      <c r="B92" s="1220"/>
      <c r="C92" s="191" t="s">
        <v>175</v>
      </c>
      <c r="D92" s="52">
        <v>6000000</v>
      </c>
      <c r="E92" s="52">
        <v>0</v>
      </c>
      <c r="F92" s="52">
        <v>6000000</v>
      </c>
      <c r="G92" s="79">
        <f t="shared" si="13"/>
        <v>0</v>
      </c>
      <c r="H92" s="162">
        <f t="shared" si="14"/>
        <v>0</v>
      </c>
      <c r="I92" s="1107" t="s">
        <v>607</v>
      </c>
    </row>
    <row r="93" spans="1:9" ht="15.75" customHeight="1">
      <c r="A93" s="1214"/>
      <c r="B93" s="1220"/>
      <c r="C93" s="191" t="s">
        <v>236</v>
      </c>
      <c r="D93" s="52"/>
      <c r="E93" s="52"/>
      <c r="F93" s="52"/>
      <c r="G93" s="79">
        <f t="shared" si="13"/>
        <v>0</v>
      </c>
      <c r="H93" s="162"/>
      <c r="I93" s="96"/>
    </row>
    <row r="94" spans="1:9" ht="15.75" customHeight="1">
      <c r="A94" s="1214"/>
      <c r="B94" s="1220"/>
      <c r="C94" s="191" t="s">
        <v>304</v>
      </c>
      <c r="D94" s="52"/>
      <c r="E94" s="52"/>
      <c r="F94" s="52"/>
      <c r="G94" s="79">
        <f t="shared" si="13"/>
        <v>0</v>
      </c>
      <c r="H94" s="162"/>
      <c r="I94" s="96"/>
    </row>
    <row r="95" spans="1:9" ht="15.75" customHeight="1">
      <c r="A95" s="1214"/>
      <c r="B95" s="1220"/>
      <c r="C95" s="191" t="s">
        <v>305</v>
      </c>
      <c r="D95" s="52"/>
      <c r="E95" s="52"/>
      <c r="F95" s="52"/>
      <c r="G95" s="79">
        <f t="shared" si="13"/>
        <v>0</v>
      </c>
      <c r="H95" s="162"/>
      <c r="I95" s="96"/>
    </row>
    <row r="96" spans="1:9" ht="15.75" customHeight="1">
      <c r="A96" s="1214"/>
      <c r="B96" s="1220"/>
      <c r="C96" s="191" t="s">
        <v>306</v>
      </c>
      <c r="D96" s="52"/>
      <c r="E96" s="52"/>
      <c r="F96" s="52"/>
      <c r="G96" s="79">
        <f t="shared" si="13"/>
        <v>0</v>
      </c>
      <c r="H96" s="162"/>
      <c r="I96" s="96"/>
    </row>
    <row r="97" spans="1:9" ht="15.75" customHeight="1">
      <c r="A97" s="1214"/>
      <c r="B97" s="1220"/>
      <c r="C97" s="191" t="s">
        <v>307</v>
      </c>
      <c r="D97" s="52"/>
      <c r="E97" s="52"/>
      <c r="F97" s="52"/>
      <c r="G97" s="79">
        <f t="shared" si="13"/>
        <v>0</v>
      </c>
      <c r="H97" s="162"/>
      <c r="I97" s="96"/>
    </row>
    <row r="98" spans="1:9" ht="15.75" customHeight="1">
      <c r="A98" s="1214"/>
      <c r="B98" s="1220"/>
      <c r="C98" s="191" t="s">
        <v>308</v>
      </c>
      <c r="D98" s="52"/>
      <c r="E98" s="52"/>
      <c r="F98" s="52"/>
      <c r="G98" s="79">
        <f t="shared" si="13"/>
        <v>0</v>
      </c>
      <c r="H98" s="162"/>
      <c r="I98" s="96"/>
    </row>
    <row r="99" spans="1:9" ht="15.75" customHeight="1">
      <c r="A99" s="1214"/>
      <c r="B99" s="1220"/>
      <c r="C99" s="191" t="s">
        <v>309</v>
      </c>
      <c r="D99" s="52"/>
      <c r="E99" s="52"/>
      <c r="F99" s="52"/>
      <c r="G99" s="79">
        <f t="shared" si="13"/>
        <v>0</v>
      </c>
      <c r="H99" s="162"/>
      <c r="I99" s="96"/>
    </row>
    <row r="100" spans="1:9" ht="15.75" customHeight="1">
      <c r="A100" s="1214"/>
      <c r="B100" s="1220"/>
      <c r="C100" s="191" t="s">
        <v>310</v>
      </c>
      <c r="D100" s="52"/>
      <c r="E100" s="52"/>
      <c r="F100" s="52"/>
      <c r="G100" s="79">
        <f t="shared" si="13"/>
        <v>0</v>
      </c>
      <c r="H100" s="162"/>
      <c r="I100" s="96"/>
    </row>
    <row r="101" spans="1:9" ht="15.75" customHeight="1">
      <c r="A101" s="1214"/>
      <c r="B101" s="1220"/>
      <c r="C101" s="191" t="s">
        <v>297</v>
      </c>
      <c r="D101" s="52">
        <v>9605000</v>
      </c>
      <c r="E101" s="52">
        <v>1527300</v>
      </c>
      <c r="F101" s="52">
        <v>9605000</v>
      </c>
      <c r="G101" s="79">
        <f t="shared" si="13"/>
        <v>0</v>
      </c>
      <c r="H101" s="162">
        <f t="shared" si="14"/>
        <v>0</v>
      </c>
      <c r="I101" s="1107" t="s">
        <v>608</v>
      </c>
    </row>
    <row r="102" spans="1:9" ht="15.75" customHeight="1">
      <c r="A102" s="1214"/>
      <c r="B102" s="1220"/>
      <c r="C102" s="191" t="s">
        <v>298</v>
      </c>
      <c r="D102" s="52">
        <v>26600000</v>
      </c>
      <c r="E102" s="52">
        <v>11328600</v>
      </c>
      <c r="F102" s="52">
        <v>26600000</v>
      </c>
      <c r="G102" s="79">
        <f t="shared" si="13"/>
        <v>0</v>
      </c>
      <c r="H102" s="162">
        <f t="shared" si="14"/>
        <v>0</v>
      </c>
      <c r="I102" s="1107" t="s">
        <v>609</v>
      </c>
    </row>
    <row r="103" spans="1:9" ht="15.75" customHeight="1">
      <c r="A103" s="1214"/>
      <c r="B103" s="1220"/>
      <c r="C103" s="191" t="s">
        <v>299</v>
      </c>
      <c r="D103" s="52">
        <v>3000000</v>
      </c>
      <c r="E103" s="52">
        <v>0</v>
      </c>
      <c r="F103" s="52">
        <v>3000000</v>
      </c>
      <c r="G103" s="79">
        <f t="shared" si="13"/>
        <v>0</v>
      </c>
      <c r="H103" s="162">
        <f t="shared" si="14"/>
        <v>0</v>
      </c>
      <c r="I103" s="1107" t="s">
        <v>610</v>
      </c>
    </row>
    <row r="104" spans="1:9" ht="15.75" customHeight="1">
      <c r="A104" s="1214"/>
      <c r="B104" s="1220"/>
      <c r="C104" s="191" t="s">
        <v>300</v>
      </c>
      <c r="D104" s="52">
        <v>7995000</v>
      </c>
      <c r="E104" s="52">
        <v>2213400</v>
      </c>
      <c r="F104" s="52">
        <v>7995000</v>
      </c>
      <c r="G104" s="79">
        <f t="shared" si="13"/>
        <v>0</v>
      </c>
      <c r="H104" s="162">
        <f t="shared" si="14"/>
        <v>0</v>
      </c>
      <c r="I104" s="1107" t="s">
        <v>611</v>
      </c>
    </row>
    <row r="105" spans="1:9">
      <c r="A105" s="1214"/>
      <c r="B105" s="1198"/>
      <c r="C105" s="283" t="s">
        <v>182</v>
      </c>
      <c r="D105" s="79">
        <f>SUM(D83:D104)</f>
        <v>53200000</v>
      </c>
      <c r="E105" s="79">
        <f>SUM(E83:E104)</f>
        <v>15069300</v>
      </c>
      <c r="F105" s="79">
        <f>SUM(F83:F104)</f>
        <v>53200000</v>
      </c>
      <c r="G105" s="79">
        <f t="shared" si="13"/>
        <v>0</v>
      </c>
      <c r="H105" s="162">
        <f t="shared" si="14"/>
        <v>0</v>
      </c>
      <c r="I105" s="96"/>
    </row>
    <row r="106" spans="1:9" ht="17.25" thickBot="1">
      <c r="A106" s="1215"/>
      <c r="B106" s="1293" t="s">
        <v>45</v>
      </c>
      <c r="C106" s="1293"/>
      <c r="D106" s="86">
        <f>SUM(D82,D105)</f>
        <v>92848000</v>
      </c>
      <c r="E106" s="86">
        <f>SUM(E82,E105)</f>
        <v>28061160</v>
      </c>
      <c r="F106" s="86">
        <f>SUM(F82,F105)</f>
        <v>92848000</v>
      </c>
      <c r="G106" s="48">
        <f t="shared" si="13"/>
        <v>0</v>
      </c>
      <c r="H106" s="878">
        <f t="shared" si="14"/>
        <v>0</v>
      </c>
      <c r="I106" s="372"/>
    </row>
    <row r="107" spans="1:9">
      <c r="A107" s="1214" t="s">
        <v>5</v>
      </c>
      <c r="B107" s="465" t="s">
        <v>5</v>
      </c>
      <c r="C107" s="285" t="s">
        <v>9</v>
      </c>
      <c r="D107" s="282"/>
      <c r="E107" s="82"/>
      <c r="F107" s="90"/>
      <c r="G107" s="44">
        <f t="shared" si="13"/>
        <v>0</v>
      </c>
      <c r="H107" s="162"/>
      <c r="I107" s="45"/>
    </row>
    <row r="108" spans="1:9" ht="17.25" thickBot="1">
      <c r="A108" s="1215"/>
      <c r="B108" s="1311" t="s">
        <v>45</v>
      </c>
      <c r="C108" s="1312"/>
      <c r="D108" s="276">
        <f>D107</f>
        <v>0</v>
      </c>
      <c r="E108" s="276">
        <f t="shared" ref="E108:F108" si="21">E107</f>
        <v>0</v>
      </c>
      <c r="F108" s="276">
        <f t="shared" si="21"/>
        <v>0</v>
      </c>
      <c r="G108" s="203">
        <f t="shared" si="13"/>
        <v>0</v>
      </c>
      <c r="H108" s="304"/>
      <c r="I108" s="50"/>
    </row>
    <row r="109" spans="1:9">
      <c r="A109" s="1196" t="s">
        <v>345</v>
      </c>
      <c r="B109" s="1198" t="s">
        <v>345</v>
      </c>
      <c r="C109" s="196" t="s">
        <v>82</v>
      </c>
      <c r="D109" s="277"/>
      <c r="E109" s="82"/>
      <c r="F109" s="280"/>
      <c r="G109" s="202">
        <f t="shared" si="13"/>
        <v>0</v>
      </c>
      <c r="H109" s="162"/>
      <c r="I109" s="47"/>
    </row>
    <row r="110" spans="1:9">
      <c r="A110" s="1196"/>
      <c r="B110" s="1199"/>
      <c r="C110" s="191" t="s">
        <v>44</v>
      </c>
      <c r="D110" s="278">
        <v>23666646</v>
      </c>
      <c r="E110" s="52">
        <v>23658646</v>
      </c>
      <c r="F110" s="90">
        <v>23666646</v>
      </c>
      <c r="G110" s="44">
        <f t="shared" si="13"/>
        <v>0</v>
      </c>
      <c r="H110" s="162">
        <f t="shared" si="14"/>
        <v>0</v>
      </c>
      <c r="I110" s="1112" t="s">
        <v>612</v>
      </c>
    </row>
    <row r="111" spans="1:9" ht="17.25" thickBot="1">
      <c r="A111" s="1443"/>
      <c r="B111" s="1444" t="s">
        <v>45</v>
      </c>
      <c r="C111" s="1445"/>
      <c r="D111" s="374">
        <f>SUM(D109:D110)</f>
        <v>23666646</v>
      </c>
      <c r="E111" s="374">
        <f t="shared" ref="E111:F111" si="22">SUM(E109:E110)</f>
        <v>23658646</v>
      </c>
      <c r="F111" s="374">
        <f t="shared" si="22"/>
        <v>23666646</v>
      </c>
      <c r="G111" s="203">
        <f t="shared" si="13"/>
        <v>0</v>
      </c>
      <c r="H111" s="162">
        <f t="shared" si="14"/>
        <v>0</v>
      </c>
      <c r="I111" s="50"/>
    </row>
    <row r="112" spans="1:9">
      <c r="A112" s="1227" t="s">
        <v>218</v>
      </c>
      <c r="B112" s="1230" t="s">
        <v>525</v>
      </c>
      <c r="C112" s="194" t="s">
        <v>557</v>
      </c>
      <c r="D112" s="901"/>
      <c r="E112" s="901"/>
      <c r="F112" s="912"/>
      <c r="G112" s="200">
        <f t="shared" si="13"/>
        <v>0</v>
      </c>
      <c r="H112" s="1120"/>
      <c r="I112" s="913"/>
    </row>
    <row r="113" spans="1:9">
      <c r="A113" s="1228"/>
      <c r="B113" s="1231"/>
      <c r="C113" s="842" t="s">
        <v>526</v>
      </c>
      <c r="D113" s="897"/>
      <c r="E113" s="897"/>
      <c r="F113" s="897"/>
      <c r="G113" s="44">
        <f t="shared" si="13"/>
        <v>0</v>
      </c>
      <c r="H113" s="1121"/>
      <c r="I113" s="914"/>
    </row>
    <row r="114" spans="1:9" ht="17.25" thickBot="1">
      <c r="A114" s="1229"/>
      <c r="B114" s="1444" t="s">
        <v>15</v>
      </c>
      <c r="C114" s="1445"/>
      <c r="D114" s="770">
        <f>SUM(D112:D113)</f>
        <v>0</v>
      </c>
      <c r="E114" s="770">
        <f t="shared" ref="E114:F114" si="23">SUM(E112:E113)</f>
        <v>0</v>
      </c>
      <c r="F114" s="770">
        <f t="shared" si="23"/>
        <v>0</v>
      </c>
      <c r="G114" s="713">
        <f t="shared" si="13"/>
        <v>0</v>
      </c>
      <c r="H114" s="1122"/>
      <c r="I114" s="50"/>
    </row>
    <row r="115" spans="1:9">
      <c r="A115" s="1228" t="s">
        <v>558</v>
      </c>
      <c r="B115" s="1526" t="s">
        <v>541</v>
      </c>
      <c r="C115" s="841" t="s">
        <v>529</v>
      </c>
      <c r="D115" s="897"/>
      <c r="E115" s="897"/>
      <c r="F115" s="897"/>
      <c r="G115" s="44">
        <f t="shared" si="13"/>
        <v>0</v>
      </c>
      <c r="H115" s="915"/>
      <c r="I115" s="89"/>
    </row>
    <row r="116" spans="1:9">
      <c r="A116" s="1228"/>
      <c r="B116" s="1231"/>
      <c r="C116" s="842" t="s">
        <v>531</v>
      </c>
      <c r="D116" s="897"/>
      <c r="E116" s="897"/>
      <c r="F116" s="897"/>
      <c r="G116" s="609">
        <f t="shared" si="13"/>
        <v>0</v>
      </c>
      <c r="H116" s="916"/>
      <c r="I116" s="914"/>
    </row>
    <row r="117" spans="1:9" ht="17.25" thickBot="1">
      <c r="A117" s="1229"/>
      <c r="B117" s="1444" t="s">
        <v>15</v>
      </c>
      <c r="C117" s="1445"/>
      <c r="D117" s="770">
        <f>SUM(D115:D116)</f>
        <v>0</v>
      </c>
      <c r="E117" s="770">
        <f t="shared" ref="E117:F117" si="24">SUM(E115:E116)</f>
        <v>0</v>
      </c>
      <c r="F117" s="770">
        <f t="shared" si="24"/>
        <v>0</v>
      </c>
      <c r="G117" s="713">
        <f t="shared" si="13"/>
        <v>0</v>
      </c>
      <c r="H117" s="917"/>
      <c r="I117" s="50"/>
    </row>
    <row r="118" spans="1:9" ht="17.25" thickBot="1">
      <c r="A118" s="197" t="s">
        <v>559</v>
      </c>
      <c r="B118" s="198" t="s">
        <v>53</v>
      </c>
      <c r="C118" s="286" t="s">
        <v>88</v>
      </c>
      <c r="D118" s="279"/>
      <c r="E118" s="287">
        <v>85740164</v>
      </c>
      <c r="F118" s="281"/>
      <c r="G118" s="165">
        <f t="shared" ref="G118:G119" si="25">F118-D118</f>
        <v>0</v>
      </c>
      <c r="H118" s="938">
        <f t="shared" ref="H118:H119" si="26">IF(ISERR(G118/D118),0,G118/D118)</f>
        <v>0</v>
      </c>
      <c r="I118" s="172"/>
    </row>
    <row r="119" spans="1:9" ht="18" thickBot="1">
      <c r="A119" s="1314" t="s">
        <v>535</v>
      </c>
      <c r="B119" s="1315"/>
      <c r="C119" s="1316"/>
      <c r="D119" s="375">
        <f>SUM(D72,D76,D106,D108,D111,D118,D117,D114)</f>
        <v>406569642</v>
      </c>
      <c r="E119" s="375">
        <f t="shared" ref="E119:F119" si="27">SUM(E72,E76,E106,E108,E111,E118,E117,E114)</f>
        <v>312632280</v>
      </c>
      <c r="F119" s="375">
        <f t="shared" si="27"/>
        <v>406569642</v>
      </c>
      <c r="G119" s="375">
        <f t="shared" si="25"/>
        <v>0</v>
      </c>
      <c r="H119" s="939">
        <f t="shared" si="26"/>
        <v>0</v>
      </c>
      <c r="I119" s="91"/>
    </row>
  </sheetData>
  <mergeCells count="68">
    <mergeCell ref="A115:A117"/>
    <mergeCell ref="B115:B116"/>
    <mergeCell ref="B117:C117"/>
    <mergeCell ref="A119:C119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I50"/>
    <mergeCell ref="H51:H52"/>
    <mergeCell ref="I51:I52"/>
    <mergeCell ref="B53:B59"/>
    <mergeCell ref="B60:B63"/>
    <mergeCell ref="B64:B71"/>
    <mergeCell ref="A51:C51"/>
    <mergeCell ref="D51:D52"/>
    <mergeCell ref="E51:E52"/>
    <mergeCell ref="F51:F52"/>
    <mergeCell ref="G51:G52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  <pageSetUpPr fitToPage="1"/>
  </sheetPr>
  <dimension ref="A1:N86"/>
  <sheetViews>
    <sheetView topLeftCell="A32" workbookViewId="0">
      <selection activeCell="A2" sqref="A2:I52"/>
    </sheetView>
  </sheetViews>
  <sheetFormatPr defaultRowHeight="16.5"/>
  <cols>
    <col min="1" max="1" width="11.125" style="1" customWidth="1"/>
    <col min="2" max="2" width="15.625" customWidth="1"/>
    <col min="3" max="3" width="23.375" customWidth="1"/>
    <col min="4" max="4" width="16.625" customWidth="1"/>
    <col min="5" max="5" width="17" customWidth="1"/>
    <col min="6" max="6" width="20" customWidth="1"/>
    <col min="7" max="7" width="19.875" customWidth="1"/>
    <col min="8" max="8" width="10.75" style="70" customWidth="1"/>
    <col min="9" max="9" width="44" customWidth="1"/>
    <col min="10" max="10" width="13" bestFit="1" customWidth="1"/>
    <col min="11" max="11" width="11.875" bestFit="1" customWidth="1"/>
  </cols>
  <sheetData>
    <row r="1" spans="1:11">
      <c r="A1" s="1382"/>
      <c r="B1" s="1382"/>
      <c r="C1" s="1382"/>
      <c r="D1" s="1382"/>
      <c r="E1" s="1382"/>
      <c r="F1" s="1382"/>
      <c r="G1" s="1382"/>
      <c r="H1" s="1382"/>
      <c r="I1" s="1382"/>
    </row>
    <row r="2" spans="1:11" ht="31.5">
      <c r="A2" s="1270" t="s">
        <v>75</v>
      </c>
      <c r="B2" s="1270"/>
      <c r="C2" s="1270"/>
      <c r="D2" s="1270"/>
      <c r="E2" s="1270"/>
      <c r="F2" s="1270"/>
      <c r="G2" s="1270"/>
      <c r="H2" s="1270"/>
      <c r="I2" s="1270"/>
    </row>
    <row r="3" spans="1:11" ht="32.1" customHeight="1">
      <c r="A3" s="1383" t="s">
        <v>445</v>
      </c>
      <c r="B3" s="1383"/>
      <c r="C3" s="1383"/>
      <c r="D3" s="1383"/>
      <c r="E3" s="1383"/>
      <c r="F3" s="1383"/>
      <c r="G3" s="1383"/>
      <c r="H3" s="1383"/>
      <c r="I3" s="1383"/>
    </row>
    <row r="4" spans="1:11" ht="26.1" customHeight="1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11" ht="20.25" thickBot="1">
      <c r="A5" s="1294" t="s">
        <v>84</v>
      </c>
      <c r="B5" s="1294"/>
      <c r="C5" s="1294"/>
      <c r="D5" s="1294"/>
      <c r="E5" s="1294"/>
      <c r="F5" s="1294"/>
      <c r="G5" s="1294"/>
      <c r="H5" s="1294"/>
      <c r="I5" s="1294"/>
    </row>
    <row r="6" spans="1:11" ht="19.149999999999999" customHeight="1">
      <c r="A6" s="1384" t="s">
        <v>16</v>
      </c>
      <c r="B6" s="1296"/>
      <c r="C6" s="1296"/>
      <c r="D6" s="1183" t="s">
        <v>302</v>
      </c>
      <c r="E6" s="1183" t="s">
        <v>399</v>
      </c>
      <c r="F6" s="1183" t="s">
        <v>391</v>
      </c>
      <c r="G6" s="1183" t="s">
        <v>71</v>
      </c>
      <c r="H6" s="1239" t="s">
        <v>59</v>
      </c>
      <c r="I6" s="1239" t="s">
        <v>73</v>
      </c>
    </row>
    <row r="7" spans="1:11" ht="18" thickBot="1">
      <c r="A7" s="74" t="s">
        <v>0</v>
      </c>
      <c r="B7" s="75" t="s">
        <v>1</v>
      </c>
      <c r="C7" s="75" t="s">
        <v>2</v>
      </c>
      <c r="D7" s="1184"/>
      <c r="E7" s="1184"/>
      <c r="F7" s="1184"/>
      <c r="G7" s="1184"/>
      <c r="H7" s="1240"/>
      <c r="I7" s="1240"/>
    </row>
    <row r="8" spans="1:11" s="515" customFormat="1" ht="26.25" customHeight="1">
      <c r="A8" s="1360" t="s">
        <v>239</v>
      </c>
      <c r="B8" s="512" t="s">
        <v>242</v>
      </c>
      <c r="C8" s="513" t="s">
        <v>6</v>
      </c>
      <c r="D8" s="342">
        <v>38300000</v>
      </c>
      <c r="E8" s="342">
        <v>19571030</v>
      </c>
      <c r="F8" s="343">
        <v>37984430</v>
      </c>
      <c r="G8" s="344">
        <f>F8-D8</f>
        <v>-315570</v>
      </c>
      <c r="H8" s="363">
        <f>G8/D8*100%</f>
        <v>-8.2394255874673628E-3</v>
      </c>
      <c r="I8" s="514" t="s">
        <v>412</v>
      </c>
    </row>
    <row r="9" spans="1:11" ht="26.25" customHeight="1" thickBot="1">
      <c r="A9" s="1361"/>
      <c r="B9" s="1362" t="s">
        <v>246</v>
      </c>
      <c r="C9" s="1363"/>
      <c r="D9" s="519">
        <f>D8</f>
        <v>38300000</v>
      </c>
      <c r="E9" s="519">
        <f>E8</f>
        <v>19571030</v>
      </c>
      <c r="F9" s="520">
        <f>F8</f>
        <v>37984430</v>
      </c>
      <c r="G9" s="521">
        <f>F9-D9</f>
        <v>-315570</v>
      </c>
      <c r="H9" s="522">
        <f>G9/D9*100%</f>
        <v>-8.2394255874673628E-3</v>
      </c>
      <c r="I9" s="341"/>
    </row>
    <row r="10" spans="1:11" ht="20.25" customHeight="1">
      <c r="A10" s="1358" t="s">
        <v>199</v>
      </c>
      <c r="B10" s="516" t="s">
        <v>3</v>
      </c>
      <c r="C10" s="517" t="s">
        <v>17</v>
      </c>
      <c r="D10" s="418">
        <v>20000000</v>
      </c>
      <c r="E10" s="418">
        <v>20000000</v>
      </c>
      <c r="F10" s="419">
        <v>20000000</v>
      </c>
      <c r="G10" s="419">
        <f>F10-D10</f>
        <v>0</v>
      </c>
      <c r="H10" s="420">
        <f>G10/D10*100%</f>
        <v>0</v>
      </c>
      <c r="I10" s="345"/>
    </row>
    <row r="11" spans="1:11" ht="21.75" customHeight="1" thickBot="1">
      <c r="A11" s="1359"/>
      <c r="B11" s="1356" t="s">
        <v>198</v>
      </c>
      <c r="C11" s="1357"/>
      <c r="D11" s="523">
        <f>D10</f>
        <v>20000000</v>
      </c>
      <c r="E11" s="523">
        <f>E10</f>
        <v>20000000</v>
      </c>
      <c r="F11" s="524">
        <f>F10</f>
        <v>20000000</v>
      </c>
      <c r="G11" s="534">
        <f t="shared" ref="G11:G23" si="0">F11-D11</f>
        <v>0</v>
      </c>
      <c r="H11" s="525">
        <f>G11/D11*100%</f>
        <v>0</v>
      </c>
      <c r="I11" s="421"/>
      <c r="K11" s="60"/>
    </row>
    <row r="12" spans="1:11" ht="16.5" customHeight="1">
      <c r="A12" s="1368" t="s">
        <v>240</v>
      </c>
      <c r="B12" s="1371" t="s">
        <v>241</v>
      </c>
      <c r="C12" s="517" t="s">
        <v>144</v>
      </c>
      <c r="D12" s="422">
        <v>5000000</v>
      </c>
      <c r="E12" s="422">
        <v>0</v>
      </c>
      <c r="F12" s="423">
        <v>0</v>
      </c>
      <c r="G12" s="424">
        <f t="shared" si="0"/>
        <v>-5000000</v>
      </c>
      <c r="H12" s="664">
        <f>G12/D12*100%</f>
        <v>-1</v>
      </c>
      <c r="I12" s="426"/>
    </row>
    <row r="13" spans="1:11" ht="16.5" customHeight="1">
      <c r="A13" s="1369"/>
      <c r="B13" s="1372"/>
      <c r="C13" s="518" t="s">
        <v>145</v>
      </c>
      <c r="D13" s="427">
        <v>23362275</v>
      </c>
      <c r="E13" s="427">
        <v>8262470</v>
      </c>
      <c r="F13" s="428">
        <v>8262470</v>
      </c>
      <c r="G13" s="429">
        <f t="shared" si="0"/>
        <v>-15099805</v>
      </c>
      <c r="H13" s="425">
        <f t="shared" ref="H13:H14" si="1">G13/D13*100%</f>
        <v>-0.64633281647442298</v>
      </c>
      <c r="I13" s="430"/>
    </row>
    <row r="14" spans="1:11" ht="33.75" thickBot="1">
      <c r="A14" s="1370"/>
      <c r="B14" s="1377" t="s">
        <v>14</v>
      </c>
      <c r="C14" s="1378"/>
      <c r="D14" s="554">
        <f>SUM(D12:D13)</f>
        <v>28362275</v>
      </c>
      <c r="E14" s="554">
        <f t="shared" ref="E14:F14" si="2">SUM(E12:E13)</f>
        <v>8262470</v>
      </c>
      <c r="F14" s="554">
        <f t="shared" si="2"/>
        <v>8262470</v>
      </c>
      <c r="G14" s="531">
        <f t="shared" si="0"/>
        <v>-20099805</v>
      </c>
      <c r="H14" s="665">
        <f t="shared" si="1"/>
        <v>-0.70868098556974013</v>
      </c>
      <c r="I14" s="348" t="s">
        <v>579</v>
      </c>
    </row>
    <row r="15" spans="1:11">
      <c r="A15" s="1352" t="s">
        <v>436</v>
      </c>
      <c r="B15" s="1018" t="s">
        <v>437</v>
      </c>
      <c r="C15" s="1018" t="s">
        <v>437</v>
      </c>
      <c r="D15" s="669"/>
      <c r="E15" s="669"/>
      <c r="F15" s="669"/>
      <c r="G15" s="672"/>
      <c r="H15" s="705"/>
      <c r="I15" s="386"/>
    </row>
    <row r="16" spans="1:11" ht="17.25" thickBot="1">
      <c r="A16" s="1353"/>
      <c r="B16" s="1380" t="s">
        <v>438</v>
      </c>
      <c r="C16" s="1381"/>
      <c r="D16" s="553"/>
      <c r="E16" s="553"/>
      <c r="F16" s="553"/>
      <c r="G16" s="581"/>
      <c r="H16" s="673"/>
      <c r="I16" s="1040"/>
    </row>
    <row r="17" spans="1:14">
      <c r="A17" s="1366" t="s">
        <v>243</v>
      </c>
      <c r="B17" s="1373" t="s">
        <v>244</v>
      </c>
      <c r="C17" s="661" t="s">
        <v>10</v>
      </c>
      <c r="D17" s="662">
        <v>0</v>
      </c>
      <c r="E17" s="662">
        <v>9636647</v>
      </c>
      <c r="F17" s="432">
        <v>9636647</v>
      </c>
      <c r="G17" s="663">
        <f t="shared" si="0"/>
        <v>9636647</v>
      </c>
      <c r="H17" s="528" t="e">
        <f>G17/D17*100%</f>
        <v>#DIV/0!</v>
      </c>
      <c r="I17" s="430"/>
    </row>
    <row r="18" spans="1:14" ht="18.75" customHeight="1">
      <c r="A18" s="1367"/>
      <c r="B18" s="1374"/>
      <c r="C18" s="518" t="s">
        <v>245</v>
      </c>
      <c r="D18" s="427">
        <v>0</v>
      </c>
      <c r="E18" s="427">
        <v>161</v>
      </c>
      <c r="F18" s="428">
        <v>161</v>
      </c>
      <c r="G18" s="429">
        <f t="shared" si="0"/>
        <v>161</v>
      </c>
      <c r="H18" s="528" t="e">
        <f t="shared" ref="H18:H19" si="3">G18/D18*100%</f>
        <v>#DIV/0!</v>
      </c>
      <c r="I18" s="430"/>
    </row>
    <row r="19" spans="1:14" ht="17.25" thickBot="1">
      <c r="A19" s="1375"/>
      <c r="B19" s="1376" t="s">
        <v>14</v>
      </c>
      <c r="C19" s="1376"/>
      <c r="D19" s="526">
        <f>SUM(D17:D18)</f>
        <v>0</v>
      </c>
      <c r="E19" s="526">
        <f t="shared" ref="E19:F19" si="4">SUM(E17:E18)</f>
        <v>9636808</v>
      </c>
      <c r="F19" s="526">
        <f t="shared" si="4"/>
        <v>9636808</v>
      </c>
      <c r="G19" s="527">
        <f t="shared" si="0"/>
        <v>9636808</v>
      </c>
      <c r="H19" s="529" t="e">
        <f t="shared" si="3"/>
        <v>#DIV/0!</v>
      </c>
      <c r="I19" s="431"/>
    </row>
    <row r="20" spans="1:14" ht="24.75" customHeight="1">
      <c r="A20" s="1366" t="s">
        <v>248</v>
      </c>
      <c r="B20" s="1364" t="s">
        <v>313</v>
      </c>
      <c r="C20" s="1020" t="s">
        <v>247</v>
      </c>
      <c r="D20" s="146">
        <v>13857125</v>
      </c>
      <c r="E20" s="146">
        <v>6312726</v>
      </c>
      <c r="F20" s="53">
        <v>13857125</v>
      </c>
      <c r="G20" s="533">
        <f t="shared" si="0"/>
        <v>0</v>
      </c>
      <c r="H20" s="355">
        <f>G20/D20*100%</f>
        <v>0</v>
      </c>
      <c r="I20" s="433"/>
    </row>
    <row r="21" spans="1:14" ht="21.95" customHeight="1">
      <c r="A21" s="1367"/>
      <c r="B21" s="1364"/>
      <c r="C21" s="1017" t="s">
        <v>51</v>
      </c>
      <c r="D21" s="143">
        <v>0</v>
      </c>
      <c r="E21" s="143">
        <v>3204</v>
      </c>
      <c r="F21" s="54">
        <v>3204</v>
      </c>
      <c r="G21" s="349">
        <f t="shared" si="0"/>
        <v>3204</v>
      </c>
      <c r="H21" s="355" t="e">
        <f t="shared" ref="H21:H23" si="5">G21/D21*100%</f>
        <v>#DIV/0!</v>
      </c>
      <c r="I21" s="434"/>
    </row>
    <row r="22" spans="1:14" ht="31.9" customHeight="1">
      <c r="A22" s="1367"/>
      <c r="B22" s="1365"/>
      <c r="C22" s="1019" t="s">
        <v>12</v>
      </c>
      <c r="D22" s="143">
        <v>21690000</v>
      </c>
      <c r="E22" s="143">
        <v>4636496</v>
      </c>
      <c r="F22" s="54">
        <v>4639000</v>
      </c>
      <c r="G22" s="349">
        <f t="shared" si="0"/>
        <v>-17051000</v>
      </c>
      <c r="H22" s="355">
        <f t="shared" si="5"/>
        <v>-0.78612263715998154</v>
      </c>
      <c r="I22" s="430" t="s">
        <v>413</v>
      </c>
    </row>
    <row r="23" spans="1:14" ht="28.9" customHeight="1" thickBot="1">
      <c r="A23" s="1367"/>
      <c r="B23" s="1334" t="s">
        <v>14</v>
      </c>
      <c r="C23" s="1379"/>
      <c r="D23" s="530">
        <f>SUM(D20:D22)</f>
        <v>35547125</v>
      </c>
      <c r="E23" s="530">
        <f t="shared" ref="E23:F23" si="6">SUM(E20:E22)</f>
        <v>10952426</v>
      </c>
      <c r="F23" s="530">
        <f t="shared" si="6"/>
        <v>18499329</v>
      </c>
      <c r="G23" s="531">
        <f t="shared" si="0"/>
        <v>-17047796</v>
      </c>
      <c r="H23" s="532">
        <f t="shared" si="5"/>
        <v>-0.47958297611972839</v>
      </c>
      <c r="I23" s="435"/>
    </row>
    <row r="24" spans="1:14" ht="17.25" thickBot="1">
      <c r="A24" s="1390" t="s">
        <v>18</v>
      </c>
      <c r="B24" s="1391"/>
      <c r="C24" s="1392"/>
      <c r="D24" s="535">
        <f>SUM(D9,D11,D14,D19,D23)</f>
        <v>122209400</v>
      </c>
      <c r="E24" s="535">
        <f>SUM(E9,E11,E14,E19,E23)</f>
        <v>68422734</v>
      </c>
      <c r="F24" s="535">
        <f t="shared" ref="F24:G24" si="7">SUM(F9,F11,F14,F19,F23)</f>
        <v>94383037</v>
      </c>
      <c r="G24" s="537">
        <f t="shared" si="7"/>
        <v>-27826363</v>
      </c>
      <c r="H24" s="536">
        <f>G24/D24*100%</f>
        <v>-0.22769412991144708</v>
      </c>
      <c r="I24" s="436"/>
      <c r="J24" s="60"/>
    </row>
    <row r="25" spans="1:14" ht="21" thickBot="1">
      <c r="A25" s="1395" t="s">
        <v>74</v>
      </c>
      <c r="B25" s="1396"/>
      <c r="C25" s="1396"/>
      <c r="D25" s="1396"/>
      <c r="E25" s="1396"/>
      <c r="F25" s="1396"/>
      <c r="G25" s="1396"/>
      <c r="H25" s="1396"/>
      <c r="I25" s="1397"/>
    </row>
    <row r="26" spans="1:14" ht="17.45" customHeight="1">
      <c r="A26" s="1398" t="s">
        <v>16</v>
      </c>
      <c r="B26" s="1399"/>
      <c r="C26" s="1399"/>
      <c r="D26" s="1354" t="s">
        <v>302</v>
      </c>
      <c r="E26" s="1354" t="s">
        <v>411</v>
      </c>
      <c r="F26" s="1183" t="s">
        <v>402</v>
      </c>
      <c r="G26" s="1354" t="s">
        <v>71</v>
      </c>
      <c r="H26" s="1400" t="s">
        <v>59</v>
      </c>
      <c r="I26" s="1400" t="s">
        <v>168</v>
      </c>
    </row>
    <row r="27" spans="1:14" ht="18" customHeight="1" thickBot="1">
      <c r="A27" s="702" t="s">
        <v>0</v>
      </c>
      <c r="B27" s="703" t="s">
        <v>1</v>
      </c>
      <c r="C27" s="703" t="s">
        <v>2</v>
      </c>
      <c r="D27" s="1355"/>
      <c r="E27" s="1355"/>
      <c r="F27" s="1184"/>
      <c r="G27" s="1355"/>
      <c r="H27" s="1401"/>
      <c r="I27" s="1401"/>
    </row>
    <row r="28" spans="1:14">
      <c r="A28" s="1389" t="s">
        <v>249</v>
      </c>
      <c r="B28" s="1385" t="s">
        <v>250</v>
      </c>
      <c r="C28" s="252" t="s">
        <v>19</v>
      </c>
      <c r="D28" s="700">
        <v>40730000</v>
      </c>
      <c r="E28" s="700">
        <v>25331150</v>
      </c>
      <c r="F28" s="454">
        <v>46186680</v>
      </c>
      <c r="G28" s="454">
        <f>F28-D28</f>
        <v>5456680</v>
      </c>
      <c r="H28" s="455">
        <f>G28/D28*100%</f>
        <v>0.13397201080284801</v>
      </c>
      <c r="I28" s="701" t="s">
        <v>414</v>
      </c>
    </row>
    <row r="29" spans="1:14">
      <c r="A29" s="1389"/>
      <c r="B29" s="1385"/>
      <c r="C29" s="253" t="s">
        <v>20</v>
      </c>
      <c r="D29" s="437">
        <v>2700000</v>
      </c>
      <c r="E29" s="427">
        <v>0</v>
      </c>
      <c r="F29" s="428">
        <v>6000000</v>
      </c>
      <c r="G29" s="438">
        <f t="shared" ref="G29:G50" si="8">F29-D29</f>
        <v>3300000</v>
      </c>
      <c r="H29" s="439">
        <f t="shared" ref="H29:H32" si="9">G29/D29*100%</f>
        <v>1.2222222222222223</v>
      </c>
      <c r="I29" s="440" t="s">
        <v>482</v>
      </c>
    </row>
    <row r="30" spans="1:14">
      <c r="A30" s="1389"/>
      <c r="B30" s="1385"/>
      <c r="C30" s="253" t="s">
        <v>21</v>
      </c>
      <c r="D30" s="441">
        <v>4520000</v>
      </c>
      <c r="E30" s="427">
        <v>4740110</v>
      </c>
      <c r="F30" s="428">
        <v>7215390</v>
      </c>
      <c r="G30" s="438">
        <f t="shared" si="8"/>
        <v>2695390</v>
      </c>
      <c r="H30" s="439">
        <f t="shared" si="9"/>
        <v>0.59632522123893805</v>
      </c>
      <c r="I30" s="442"/>
      <c r="N30" s="40"/>
    </row>
    <row r="31" spans="1:14">
      <c r="A31" s="1389"/>
      <c r="B31" s="1385"/>
      <c r="C31" s="253" t="s">
        <v>22</v>
      </c>
      <c r="D31" s="441">
        <v>120000</v>
      </c>
      <c r="E31" s="427">
        <v>0</v>
      </c>
      <c r="F31" s="428">
        <v>0</v>
      </c>
      <c r="G31" s="438">
        <f t="shared" si="8"/>
        <v>-120000</v>
      </c>
      <c r="H31" s="439">
        <f t="shared" si="9"/>
        <v>-1</v>
      </c>
      <c r="I31" s="443"/>
    </row>
    <row r="32" spans="1:14" ht="17.25" thickBot="1">
      <c r="A32" s="1389"/>
      <c r="B32" s="1388"/>
      <c r="C32" s="257" t="s">
        <v>14</v>
      </c>
      <c r="D32" s="444">
        <f>SUM(D28:D31)</f>
        <v>48070000</v>
      </c>
      <c r="E32" s="547">
        <f t="shared" ref="E32:G32" si="10">SUM(E28:E31)</f>
        <v>30071260</v>
      </c>
      <c r="F32" s="547">
        <f t="shared" si="10"/>
        <v>59402070</v>
      </c>
      <c r="G32" s="444">
        <f t="shared" si="10"/>
        <v>11332070</v>
      </c>
      <c r="H32" s="439">
        <f t="shared" si="9"/>
        <v>0.23574100270438944</v>
      </c>
      <c r="I32" s="445"/>
    </row>
    <row r="33" spans="1:9">
      <c r="A33" s="1389"/>
      <c r="B33" s="1387" t="s">
        <v>251</v>
      </c>
      <c r="C33" s="256" t="s">
        <v>23</v>
      </c>
      <c r="D33" s="446">
        <v>1200000</v>
      </c>
      <c r="E33" s="548">
        <v>0</v>
      </c>
      <c r="F33" s="423">
        <v>1200000</v>
      </c>
      <c r="G33" s="447">
        <f t="shared" si="8"/>
        <v>0</v>
      </c>
      <c r="H33" s="538">
        <f>G33/D33*100%</f>
        <v>0</v>
      </c>
      <c r="I33" s="448"/>
    </row>
    <row r="34" spans="1:9">
      <c r="A34" s="1389"/>
      <c r="B34" s="1385"/>
      <c r="C34" s="253" t="s">
        <v>24</v>
      </c>
      <c r="D34" s="449">
        <v>1716000</v>
      </c>
      <c r="E34" s="549">
        <v>513210</v>
      </c>
      <c r="F34" s="428">
        <v>1000000</v>
      </c>
      <c r="G34" s="438">
        <f t="shared" si="8"/>
        <v>-716000</v>
      </c>
      <c r="H34" s="539">
        <f t="shared" ref="H34:H35" si="11">G34/D34*100%</f>
        <v>-0.41724941724941728</v>
      </c>
      <c r="I34" s="442" t="s">
        <v>415</v>
      </c>
    </row>
    <row r="35" spans="1:9" ht="17.25" thickBot="1">
      <c r="A35" s="1389"/>
      <c r="B35" s="1388"/>
      <c r="C35" s="257" t="s">
        <v>14</v>
      </c>
      <c r="D35" s="444">
        <f>SUM(D33:D34)</f>
        <v>2916000</v>
      </c>
      <c r="E35" s="547">
        <f t="shared" ref="E35:G35" si="12">SUM(E33:E34)</f>
        <v>513210</v>
      </c>
      <c r="F35" s="547">
        <f t="shared" si="12"/>
        <v>2200000</v>
      </c>
      <c r="G35" s="444">
        <f t="shared" si="12"/>
        <v>-716000</v>
      </c>
      <c r="H35" s="540">
        <f t="shared" si="11"/>
        <v>-0.24554183813443073</v>
      </c>
      <c r="I35" s="451"/>
    </row>
    <row r="36" spans="1:9">
      <c r="A36" s="1389"/>
      <c r="B36" s="1385" t="s">
        <v>252</v>
      </c>
      <c r="C36" s="252" t="s">
        <v>25</v>
      </c>
      <c r="D36" s="452">
        <v>200000</v>
      </c>
      <c r="E36" s="453">
        <v>0</v>
      </c>
      <c r="F36" s="432">
        <v>50000</v>
      </c>
      <c r="G36" s="454">
        <f t="shared" si="8"/>
        <v>-150000</v>
      </c>
      <c r="H36" s="455">
        <f>G36/D36*100%</f>
        <v>-0.75</v>
      </c>
      <c r="I36" s="456"/>
    </row>
    <row r="37" spans="1:9">
      <c r="A37" s="1389"/>
      <c r="B37" s="1385"/>
      <c r="C37" s="253" t="s">
        <v>26</v>
      </c>
      <c r="D37" s="449">
        <v>7000000</v>
      </c>
      <c r="E37" s="450">
        <v>2676780</v>
      </c>
      <c r="F37" s="428">
        <v>3000000</v>
      </c>
      <c r="G37" s="438">
        <f t="shared" si="8"/>
        <v>-4000000</v>
      </c>
      <c r="H37" s="455">
        <f t="shared" ref="H37:H42" si="13">G37/D37*100%</f>
        <v>-0.5714285714285714</v>
      </c>
      <c r="I37" s="442" t="s">
        <v>417</v>
      </c>
    </row>
    <row r="38" spans="1:9">
      <c r="A38" s="1389"/>
      <c r="B38" s="1385"/>
      <c r="C38" s="253" t="s">
        <v>27</v>
      </c>
      <c r="D38" s="449">
        <v>360000</v>
      </c>
      <c r="E38" s="450">
        <v>119120</v>
      </c>
      <c r="F38" s="428">
        <v>169120</v>
      </c>
      <c r="G38" s="438">
        <f t="shared" si="8"/>
        <v>-190880</v>
      </c>
      <c r="H38" s="455">
        <f t="shared" si="13"/>
        <v>-0.53022222222222226</v>
      </c>
      <c r="I38" s="442"/>
    </row>
    <row r="39" spans="1:9">
      <c r="A39" s="1389"/>
      <c r="B39" s="1385"/>
      <c r="C39" s="253" t="s">
        <v>28</v>
      </c>
      <c r="D39" s="449">
        <v>42500000</v>
      </c>
      <c r="E39" s="450">
        <v>7003637</v>
      </c>
      <c r="F39" s="428">
        <v>7500000</v>
      </c>
      <c r="G39" s="438">
        <f t="shared" si="8"/>
        <v>-35000000</v>
      </c>
      <c r="H39" s="455">
        <f t="shared" si="13"/>
        <v>-0.82352941176470584</v>
      </c>
      <c r="I39" s="442" t="s">
        <v>416</v>
      </c>
    </row>
    <row r="40" spans="1:9">
      <c r="A40" s="1389"/>
      <c r="B40" s="1385"/>
      <c r="C40" s="253" t="s">
        <v>29</v>
      </c>
      <c r="D40" s="449">
        <v>200000</v>
      </c>
      <c r="E40" s="450">
        <v>56000</v>
      </c>
      <c r="F40" s="428">
        <v>100000</v>
      </c>
      <c r="G40" s="438">
        <f t="shared" si="8"/>
        <v>-100000</v>
      </c>
      <c r="H40" s="455">
        <f t="shared" si="13"/>
        <v>-0.5</v>
      </c>
      <c r="I40" s="457"/>
    </row>
    <row r="41" spans="1:9">
      <c r="A41" s="1389"/>
      <c r="B41" s="1386"/>
      <c r="C41" s="333" t="s">
        <v>14</v>
      </c>
      <c r="D41" s="458">
        <f>SUM(D36:D40)</f>
        <v>50260000</v>
      </c>
      <c r="E41" s="546">
        <f t="shared" ref="E41:G41" si="14">SUM(E36:E40)</f>
        <v>9855537</v>
      </c>
      <c r="F41" s="546">
        <f t="shared" si="14"/>
        <v>10819120</v>
      </c>
      <c r="G41" s="458">
        <f t="shared" si="14"/>
        <v>-39440880</v>
      </c>
      <c r="H41" s="455">
        <f t="shared" si="13"/>
        <v>-0.78473696776760848</v>
      </c>
      <c r="I41" s="459"/>
    </row>
    <row r="42" spans="1:9" ht="17.25" thickBot="1">
      <c r="A42" s="1353"/>
      <c r="B42" s="1334" t="s">
        <v>14</v>
      </c>
      <c r="C42" s="1351"/>
      <c r="D42" s="444">
        <f>SUM(D32,D35,D41)</f>
        <v>101246000</v>
      </c>
      <c r="E42" s="547">
        <f>SUM(E32,E35,E41)</f>
        <v>40440007</v>
      </c>
      <c r="F42" s="547">
        <f t="shared" ref="F42:G42" si="15">SUM(F32,F35,F41)</f>
        <v>72421190</v>
      </c>
      <c r="G42" s="444">
        <f t="shared" si="15"/>
        <v>-28824810</v>
      </c>
      <c r="H42" s="550">
        <f t="shared" si="13"/>
        <v>-0.28470072891768566</v>
      </c>
      <c r="I42" s="451"/>
    </row>
    <row r="43" spans="1:9">
      <c r="A43" s="1352" t="s">
        <v>255</v>
      </c>
      <c r="B43" s="1387" t="s">
        <v>254</v>
      </c>
      <c r="C43" s="256" t="s">
        <v>30</v>
      </c>
      <c r="D43" s="327">
        <v>7500000</v>
      </c>
      <c r="E43" s="543">
        <v>0</v>
      </c>
      <c r="F43" s="58">
        <v>7500000</v>
      </c>
      <c r="G43" s="57">
        <f t="shared" si="8"/>
        <v>0</v>
      </c>
      <c r="H43" s="541">
        <f>G43/D43*100%</f>
        <v>0</v>
      </c>
      <c r="I43" s="330"/>
    </row>
    <row r="44" spans="1:9">
      <c r="A44" s="1389"/>
      <c r="B44" s="1386"/>
      <c r="C44" s="253" t="s">
        <v>31</v>
      </c>
      <c r="D44" s="317">
        <v>10913400</v>
      </c>
      <c r="E44" s="544">
        <v>0</v>
      </c>
      <c r="F44" s="54">
        <v>10913400</v>
      </c>
      <c r="G44" s="323">
        <f t="shared" si="8"/>
        <v>0</v>
      </c>
      <c r="H44" s="542">
        <f t="shared" ref="H44:H45" si="16">G44/D44*100%</f>
        <v>0</v>
      </c>
      <c r="I44" s="153"/>
    </row>
    <row r="45" spans="1:9" ht="17.25" thickBot="1">
      <c r="A45" s="1353"/>
      <c r="B45" s="1334" t="s">
        <v>14</v>
      </c>
      <c r="C45" s="1351"/>
      <c r="D45" s="318">
        <f>SUM(D43:D44)</f>
        <v>18413400</v>
      </c>
      <c r="E45" s="545">
        <f t="shared" ref="E45:G45" si="17">SUM(E43:E44)</f>
        <v>0</v>
      </c>
      <c r="F45" s="545">
        <f t="shared" si="17"/>
        <v>18413400</v>
      </c>
      <c r="G45" s="318">
        <f t="shared" si="17"/>
        <v>0</v>
      </c>
      <c r="H45" s="322">
        <f t="shared" si="16"/>
        <v>0</v>
      </c>
      <c r="I45" s="325"/>
    </row>
    <row r="46" spans="1:9" ht="17.25" thickBot="1">
      <c r="A46" s="1352" t="s">
        <v>256</v>
      </c>
      <c r="B46" s="256" t="s">
        <v>5</v>
      </c>
      <c r="C46" s="256" t="s">
        <v>9</v>
      </c>
      <c r="D46" s="335">
        <v>2450000</v>
      </c>
      <c r="E46" s="551">
        <v>0</v>
      </c>
      <c r="F46" s="57">
        <v>50000</v>
      </c>
      <c r="G46" s="57">
        <f t="shared" si="8"/>
        <v>-2400000</v>
      </c>
      <c r="H46" s="329">
        <f>G46/D46*100%</f>
        <v>-0.97959183673469385</v>
      </c>
      <c r="I46" s="337" t="s">
        <v>418</v>
      </c>
    </row>
    <row r="47" spans="1:9" ht="17.25" thickBot="1">
      <c r="A47" s="1353"/>
      <c r="B47" s="1334" t="s">
        <v>14</v>
      </c>
      <c r="C47" s="1351"/>
      <c r="D47" s="312">
        <f>D46</f>
        <v>2450000</v>
      </c>
      <c r="E47" s="552">
        <f t="shared" ref="E47:G47" si="18">E46</f>
        <v>0</v>
      </c>
      <c r="F47" s="312">
        <f t="shared" si="18"/>
        <v>50000</v>
      </c>
      <c r="G47" s="312">
        <f t="shared" si="18"/>
        <v>-2400000</v>
      </c>
      <c r="H47" s="329">
        <f>G47/D47*100%</f>
        <v>-0.97959183673469385</v>
      </c>
      <c r="I47" s="325"/>
    </row>
    <row r="48" spans="1:9" ht="17.25" thickBot="1">
      <c r="A48" s="1352" t="s">
        <v>257</v>
      </c>
      <c r="B48" s="256" t="s">
        <v>258</v>
      </c>
      <c r="C48" s="256" t="s">
        <v>32</v>
      </c>
      <c r="D48" s="56">
        <v>100000</v>
      </c>
      <c r="E48" s="356">
        <v>0</v>
      </c>
      <c r="F48" s="58">
        <v>0</v>
      </c>
      <c r="G48" s="57">
        <f t="shared" si="8"/>
        <v>-100000</v>
      </c>
      <c r="H48" s="329">
        <f>G48/D48*100%</f>
        <v>-1</v>
      </c>
      <c r="I48" s="59"/>
    </row>
    <row r="49" spans="1:9" ht="17.25" thickBot="1">
      <c r="A49" s="1353"/>
      <c r="B49" s="257" t="s">
        <v>14</v>
      </c>
      <c r="C49" s="257"/>
      <c r="D49" s="71">
        <f>D48</f>
        <v>100000</v>
      </c>
      <c r="E49" s="553">
        <f t="shared" ref="E49:G49" si="19">E48</f>
        <v>0</v>
      </c>
      <c r="F49" s="553">
        <f t="shared" si="19"/>
        <v>0</v>
      </c>
      <c r="G49" s="71">
        <f t="shared" si="19"/>
        <v>-100000</v>
      </c>
      <c r="H49" s="706">
        <f>G49/D49*100%</f>
        <v>-1</v>
      </c>
      <c r="I49" s="72"/>
    </row>
    <row r="50" spans="1:9" ht="17.100000000000001" customHeight="1">
      <c r="A50" s="1389" t="s">
        <v>85</v>
      </c>
      <c r="B50" s="331" t="s">
        <v>33</v>
      </c>
      <c r="C50" s="331" t="s">
        <v>34</v>
      </c>
      <c r="D50" s="269">
        <v>0</v>
      </c>
      <c r="E50" s="269">
        <v>27982727</v>
      </c>
      <c r="F50" s="53">
        <v>3498447</v>
      </c>
      <c r="G50" s="321">
        <f t="shared" si="8"/>
        <v>3498447</v>
      </c>
      <c r="H50" s="322" t="e">
        <f>G50/D50*100%</f>
        <v>#DIV/0!</v>
      </c>
      <c r="I50" s="332"/>
    </row>
    <row r="51" spans="1:9" ht="17.25" thickBot="1">
      <c r="A51" s="1389"/>
      <c r="B51" s="258" t="s">
        <v>14</v>
      </c>
      <c r="C51" s="258"/>
      <c r="D51" s="156">
        <f>D50</f>
        <v>0</v>
      </c>
      <c r="E51" s="156">
        <f t="shared" ref="E51:G51" si="20">E50</f>
        <v>27982727</v>
      </c>
      <c r="F51" s="156">
        <f t="shared" si="20"/>
        <v>3498447</v>
      </c>
      <c r="G51" s="156">
        <f t="shared" si="20"/>
        <v>3498447</v>
      </c>
      <c r="H51" s="571" t="e">
        <f t="shared" ref="H51:H52" si="21">G51/D51*100%</f>
        <v>#DIV/0!</v>
      </c>
      <c r="I51" s="157"/>
    </row>
    <row r="52" spans="1:9" ht="17.25" thickBot="1">
      <c r="A52" s="1393" t="s">
        <v>18</v>
      </c>
      <c r="B52" s="1394"/>
      <c r="C52" s="1394"/>
      <c r="D52" s="160">
        <f>SUM(D42,D45,D47,D49,D51)</f>
        <v>122209400</v>
      </c>
      <c r="E52" s="160">
        <f t="shared" ref="E52:G52" si="22">SUM(E42,E45,E47,E49,E51)</f>
        <v>68422734</v>
      </c>
      <c r="F52" s="160">
        <f t="shared" si="22"/>
        <v>94383037</v>
      </c>
      <c r="G52" s="160">
        <f t="shared" si="22"/>
        <v>-27826363</v>
      </c>
      <c r="H52" s="576">
        <f t="shared" si="21"/>
        <v>-0.22769412991144708</v>
      </c>
      <c r="I52" s="159"/>
    </row>
    <row r="53" spans="1:9">
      <c r="A53" s="572"/>
      <c r="B53" s="573"/>
      <c r="C53" s="574"/>
      <c r="D53" s="573"/>
      <c r="E53" s="573"/>
      <c r="F53" s="704">
        <v>94383037</v>
      </c>
      <c r="G53" s="573"/>
      <c r="H53" s="575"/>
      <c r="I53" s="574"/>
    </row>
    <row r="54" spans="1:9">
      <c r="A54" s="556"/>
      <c r="B54" s="560"/>
      <c r="C54" s="563"/>
      <c r="D54" s="560"/>
      <c r="E54" s="560"/>
      <c r="F54" s="577">
        <f>F53-F52</f>
        <v>0</v>
      </c>
      <c r="G54" s="577">
        <f>F50+F54</f>
        <v>3498447</v>
      </c>
      <c r="H54" s="568"/>
      <c r="I54" s="570"/>
    </row>
    <row r="55" spans="1:9">
      <c r="A55" s="555"/>
      <c r="B55" s="559"/>
      <c r="C55" s="562"/>
      <c r="D55" s="559"/>
      <c r="E55" s="559"/>
      <c r="F55" s="577">
        <f>F54-F53</f>
        <v>-94383037</v>
      </c>
      <c r="G55" s="559"/>
      <c r="H55" s="567"/>
      <c r="I55" s="559"/>
    </row>
    <row r="56" spans="1:9">
      <c r="A56" s="555"/>
      <c r="B56" s="559"/>
      <c r="C56" s="562"/>
      <c r="D56" s="559"/>
      <c r="E56" s="559"/>
      <c r="F56" s="559"/>
      <c r="G56" s="559"/>
      <c r="H56" s="567"/>
      <c r="I56" s="562"/>
    </row>
    <row r="57" spans="1:9">
      <c r="A57" s="557"/>
      <c r="B57" s="561"/>
      <c r="C57" s="564"/>
      <c r="D57" s="561"/>
      <c r="E57" s="561"/>
      <c r="F57" s="561"/>
      <c r="G57" s="561"/>
      <c r="H57" s="569"/>
      <c r="I57" s="564"/>
    </row>
    <row r="58" spans="1:9">
      <c r="A58" s="557"/>
      <c r="B58" s="561"/>
      <c r="C58" s="564"/>
      <c r="D58" s="561"/>
      <c r="E58" s="561"/>
      <c r="F58" s="561"/>
      <c r="G58" s="561"/>
      <c r="H58" s="569"/>
      <c r="I58" s="564"/>
    </row>
    <row r="59" spans="1:9">
      <c r="A59" s="558"/>
      <c r="B59" s="11"/>
      <c r="C59" s="565"/>
      <c r="D59" s="566"/>
      <c r="E59" s="11"/>
      <c r="F59" s="11"/>
      <c r="G59" s="11"/>
      <c r="H59" s="69"/>
      <c r="I59" s="11"/>
    </row>
    <row r="60" spans="1:9">
      <c r="A60" s="10"/>
      <c r="B60" s="11"/>
      <c r="C60" s="11"/>
      <c r="D60" s="11"/>
      <c r="E60" s="11"/>
      <c r="F60" s="11"/>
      <c r="G60" s="11"/>
      <c r="H60" s="69"/>
      <c r="I60" s="11"/>
    </row>
    <row r="61" spans="1:9">
      <c r="A61" s="10"/>
      <c r="B61" s="11"/>
      <c r="C61" s="11"/>
      <c r="D61" s="11"/>
      <c r="E61" s="11"/>
      <c r="F61" s="11"/>
      <c r="G61" s="11"/>
      <c r="H61" s="69"/>
      <c r="I61" s="11"/>
    </row>
    <row r="62" spans="1:9">
      <c r="A62" s="10"/>
      <c r="B62" s="11"/>
      <c r="C62" s="11"/>
      <c r="D62" s="11"/>
      <c r="E62" s="11"/>
      <c r="F62" s="11"/>
      <c r="G62" s="11"/>
      <c r="H62" s="69"/>
      <c r="I62" s="11"/>
    </row>
    <row r="63" spans="1:9">
      <c r="A63" s="10"/>
      <c r="B63" s="11"/>
      <c r="C63" s="11"/>
      <c r="D63" s="11"/>
      <c r="E63" s="11"/>
      <c r="F63" s="11"/>
      <c r="G63" s="11"/>
      <c r="H63" s="69"/>
      <c r="I63" s="11"/>
    </row>
    <row r="64" spans="1:9">
      <c r="A64" s="10"/>
      <c r="B64" s="11"/>
      <c r="C64" s="11"/>
      <c r="D64" s="11"/>
      <c r="E64" s="11"/>
      <c r="F64" s="11"/>
      <c r="G64" s="11"/>
      <c r="H64" s="69"/>
      <c r="I64" s="11"/>
    </row>
    <row r="65" spans="1:9">
      <c r="A65" s="10"/>
      <c r="B65" s="11"/>
      <c r="C65" s="11"/>
      <c r="D65" s="11"/>
      <c r="E65" s="11"/>
      <c r="F65" s="11"/>
      <c r="G65" s="11"/>
      <c r="H65" s="69"/>
      <c r="I65" s="11"/>
    </row>
    <row r="66" spans="1:9">
      <c r="A66" s="10"/>
      <c r="B66" s="11"/>
      <c r="C66" s="11"/>
      <c r="D66" s="11"/>
      <c r="E66" s="11"/>
      <c r="F66" s="11"/>
      <c r="G66" s="11"/>
      <c r="H66" s="69"/>
      <c r="I66" s="11"/>
    </row>
    <row r="67" spans="1:9">
      <c r="A67" s="10"/>
      <c r="B67" s="11"/>
      <c r="C67" s="11"/>
      <c r="D67" s="11"/>
      <c r="E67" s="11"/>
      <c r="F67" s="11"/>
      <c r="G67" s="11"/>
      <c r="H67" s="69"/>
      <c r="I67" s="11"/>
    </row>
    <row r="68" spans="1:9">
      <c r="A68" s="10"/>
      <c r="B68" s="11"/>
      <c r="C68" s="11"/>
      <c r="D68" s="11"/>
      <c r="E68" s="11"/>
      <c r="F68" s="11"/>
      <c r="G68" s="11"/>
      <c r="H68" s="69"/>
      <c r="I68" s="11"/>
    </row>
    <row r="69" spans="1:9">
      <c r="A69" s="10"/>
      <c r="B69" s="11"/>
      <c r="C69" s="11"/>
      <c r="D69" s="11"/>
      <c r="E69" s="11"/>
      <c r="F69" s="11"/>
      <c r="G69" s="11"/>
      <c r="H69" s="69"/>
      <c r="I69" s="11"/>
    </row>
    <row r="70" spans="1:9">
      <c r="A70" s="10"/>
      <c r="B70" s="11"/>
      <c r="C70" s="11"/>
      <c r="D70" s="11"/>
      <c r="E70" s="11"/>
      <c r="F70" s="11"/>
      <c r="G70" s="11"/>
      <c r="H70" s="69"/>
      <c r="I70" s="11"/>
    </row>
    <row r="71" spans="1:9">
      <c r="A71" s="10"/>
      <c r="B71" s="11"/>
      <c r="C71" s="11"/>
      <c r="D71" s="11"/>
      <c r="E71" s="11"/>
      <c r="F71" s="11"/>
      <c r="G71" s="11"/>
      <c r="H71" s="69"/>
      <c r="I71" s="11"/>
    </row>
    <row r="72" spans="1:9">
      <c r="A72" s="10"/>
      <c r="B72" s="11"/>
      <c r="C72" s="11"/>
      <c r="D72" s="11"/>
      <c r="E72" s="11"/>
      <c r="F72" s="11"/>
      <c r="G72" s="11"/>
      <c r="H72" s="69"/>
      <c r="I72" s="11"/>
    </row>
    <row r="73" spans="1:9">
      <c r="A73" s="10"/>
      <c r="B73" s="11"/>
      <c r="C73" s="11"/>
      <c r="D73" s="11"/>
      <c r="E73" s="11"/>
      <c r="F73" s="11"/>
      <c r="G73" s="11"/>
      <c r="H73" s="69"/>
      <c r="I73" s="11"/>
    </row>
    <row r="74" spans="1:9">
      <c r="A74" s="10"/>
      <c r="B74" s="11"/>
      <c r="C74" s="11"/>
      <c r="D74" s="11"/>
      <c r="E74" s="11"/>
      <c r="F74" s="11"/>
      <c r="G74" s="11"/>
      <c r="H74" s="69"/>
      <c r="I74" s="11"/>
    </row>
    <row r="75" spans="1:9">
      <c r="A75" s="10"/>
      <c r="B75" s="11"/>
      <c r="C75" s="11"/>
      <c r="D75" s="11"/>
      <c r="E75" s="11"/>
      <c r="F75" s="11"/>
      <c r="G75" s="11"/>
      <c r="H75" s="69"/>
      <c r="I75" s="11"/>
    </row>
    <row r="76" spans="1:9">
      <c r="A76" s="10"/>
      <c r="B76" s="11"/>
      <c r="C76" s="11"/>
      <c r="D76" s="11"/>
      <c r="E76" s="11"/>
      <c r="F76" s="11"/>
      <c r="G76" s="11"/>
      <c r="H76" s="69"/>
      <c r="I76" s="11"/>
    </row>
    <row r="77" spans="1:9">
      <c r="A77" s="10"/>
      <c r="B77" s="11"/>
      <c r="C77" s="11"/>
      <c r="D77" s="11"/>
      <c r="E77" s="11"/>
      <c r="F77" s="11"/>
      <c r="G77" s="11"/>
      <c r="H77" s="69"/>
      <c r="I77" s="11"/>
    </row>
    <row r="78" spans="1:9">
      <c r="A78" s="10"/>
      <c r="B78" s="11"/>
      <c r="C78" s="11"/>
      <c r="D78" s="11"/>
      <c r="E78" s="11"/>
      <c r="F78" s="11"/>
      <c r="G78" s="11"/>
      <c r="H78" s="69"/>
      <c r="I78" s="11"/>
    </row>
    <row r="79" spans="1:9">
      <c r="A79" s="10"/>
      <c r="B79" s="11"/>
      <c r="C79" s="11"/>
      <c r="D79" s="11"/>
      <c r="E79" s="11"/>
      <c r="F79" s="11"/>
      <c r="G79" s="11"/>
      <c r="H79" s="69"/>
      <c r="I79" s="11"/>
    </row>
    <row r="80" spans="1:9">
      <c r="A80" s="10"/>
      <c r="B80" s="11"/>
      <c r="C80" s="11"/>
      <c r="D80" s="11"/>
      <c r="E80" s="11"/>
      <c r="F80" s="11"/>
      <c r="G80" s="11"/>
      <c r="H80" s="69"/>
      <c r="I80" s="11"/>
    </row>
    <row r="81" spans="1:9">
      <c r="A81" s="10"/>
      <c r="B81" s="11"/>
      <c r="C81" s="11"/>
      <c r="D81" s="11"/>
      <c r="E81" s="11"/>
      <c r="F81" s="11"/>
      <c r="G81" s="11"/>
      <c r="H81" s="69"/>
      <c r="I81" s="11"/>
    </row>
    <row r="82" spans="1:9">
      <c r="A82" s="10"/>
      <c r="B82" s="11"/>
      <c r="C82" s="11"/>
      <c r="D82" s="11"/>
      <c r="E82" s="11"/>
      <c r="F82" s="11"/>
      <c r="G82" s="11"/>
      <c r="H82" s="69"/>
      <c r="I82" s="11"/>
    </row>
    <row r="83" spans="1:9">
      <c r="A83" s="10"/>
      <c r="B83" s="11"/>
      <c r="C83" s="11"/>
      <c r="D83" s="11"/>
      <c r="E83" s="11"/>
      <c r="F83" s="11"/>
      <c r="G83" s="11"/>
      <c r="H83" s="69"/>
      <c r="I83" s="11"/>
    </row>
    <row r="84" spans="1:9">
      <c r="A84" s="10"/>
      <c r="B84" s="11"/>
      <c r="C84" s="11"/>
      <c r="D84" s="11"/>
      <c r="E84" s="11"/>
      <c r="F84" s="11"/>
      <c r="G84" s="11"/>
      <c r="H84" s="69"/>
      <c r="I84" s="11"/>
    </row>
    <row r="85" spans="1:9">
      <c r="A85" s="10"/>
      <c r="B85" s="11"/>
      <c r="C85" s="11"/>
      <c r="D85" s="11"/>
      <c r="E85" s="11"/>
      <c r="F85" s="11"/>
      <c r="G85" s="11"/>
      <c r="H85" s="69"/>
      <c r="I85" s="11"/>
    </row>
    <row r="86" spans="1:9">
      <c r="A86" s="10"/>
      <c r="B86" s="11"/>
      <c r="C86" s="11"/>
      <c r="D86" s="11"/>
      <c r="E86" s="11"/>
      <c r="F86" s="11"/>
      <c r="G86" s="11"/>
      <c r="H86" s="69"/>
      <c r="I86" s="11"/>
    </row>
  </sheetData>
  <mergeCells count="48">
    <mergeCell ref="A24:C24"/>
    <mergeCell ref="A52:C52"/>
    <mergeCell ref="A25:I25"/>
    <mergeCell ref="A26:C26"/>
    <mergeCell ref="D26:D27"/>
    <mergeCell ref="F26:F27"/>
    <mergeCell ref="G26:G27"/>
    <mergeCell ref="I26:I27"/>
    <mergeCell ref="H26:H27"/>
    <mergeCell ref="B43:B44"/>
    <mergeCell ref="A43:A45"/>
    <mergeCell ref="A46:A47"/>
    <mergeCell ref="A50:A51"/>
    <mergeCell ref="A48:A49"/>
    <mergeCell ref="B47:C47"/>
    <mergeCell ref="B45:C45"/>
    <mergeCell ref="B42:C42"/>
    <mergeCell ref="B36:B41"/>
    <mergeCell ref="B33:B35"/>
    <mergeCell ref="B28:B32"/>
    <mergeCell ref="A28:A42"/>
    <mergeCell ref="A1:I1"/>
    <mergeCell ref="A2:I2"/>
    <mergeCell ref="H6:H7"/>
    <mergeCell ref="A3:I4"/>
    <mergeCell ref="A5:I5"/>
    <mergeCell ref="A6:C6"/>
    <mergeCell ref="D6:D7"/>
    <mergeCell ref="F6:F7"/>
    <mergeCell ref="G6:G7"/>
    <mergeCell ref="I6:I7"/>
    <mergeCell ref="E6:E7"/>
    <mergeCell ref="E26:E27"/>
    <mergeCell ref="B11:C11"/>
    <mergeCell ref="A10:A11"/>
    <mergeCell ref="A8:A9"/>
    <mergeCell ref="B9:C9"/>
    <mergeCell ref="B20:B22"/>
    <mergeCell ref="A20:A23"/>
    <mergeCell ref="A12:A14"/>
    <mergeCell ref="B12:B13"/>
    <mergeCell ref="B17:B18"/>
    <mergeCell ref="A17:A19"/>
    <mergeCell ref="B19:C19"/>
    <mergeCell ref="B14:C14"/>
    <mergeCell ref="B23:C23"/>
    <mergeCell ref="A15:A16"/>
    <mergeCell ref="B16:C16"/>
  </mergeCells>
  <phoneticPr fontId="2" type="noConversion"/>
  <pageMargins left="0.25" right="0.25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E55" sqref="E55"/>
    </sheetView>
  </sheetViews>
  <sheetFormatPr defaultRowHeight="16.5"/>
  <cols>
    <col min="1" max="1" width="11" customWidth="1"/>
    <col min="2" max="2" width="14.875" customWidth="1"/>
    <col min="3" max="3" width="18.25" customWidth="1"/>
    <col min="4" max="4" width="17.375" customWidth="1"/>
    <col min="5" max="5" width="19.5" customWidth="1"/>
    <col min="6" max="6" width="16.625" customWidth="1"/>
    <col min="7" max="7" width="18.125" customWidth="1"/>
    <col min="9" max="9" width="46.125" customWidth="1"/>
  </cols>
  <sheetData>
    <row r="1" spans="1:9">
      <c r="A1" s="1419"/>
      <c r="B1" s="1420"/>
      <c r="C1" s="1420"/>
      <c r="D1" s="1420"/>
      <c r="E1" s="1420"/>
      <c r="F1" s="1420"/>
      <c r="G1" s="1420"/>
      <c r="H1" s="1420"/>
      <c r="I1" s="1421"/>
    </row>
    <row r="2" spans="1:9" ht="31.5">
      <c r="A2" s="1422" t="s">
        <v>76</v>
      </c>
      <c r="B2" s="1270"/>
      <c r="C2" s="1270"/>
      <c r="D2" s="1270"/>
      <c r="E2" s="1270"/>
      <c r="F2" s="1270"/>
      <c r="G2" s="1270"/>
      <c r="H2" s="1270"/>
      <c r="I2" s="1423"/>
    </row>
    <row r="3" spans="1:9">
      <c r="A3" s="1424" t="s">
        <v>158</v>
      </c>
      <c r="B3" s="1383"/>
      <c r="C3" s="1383"/>
      <c r="D3" s="1383"/>
      <c r="E3" s="1383"/>
      <c r="F3" s="1383"/>
      <c r="G3" s="1383"/>
      <c r="H3" s="1383"/>
      <c r="I3" s="1425"/>
    </row>
    <row r="4" spans="1:9">
      <c r="A4" s="1424"/>
      <c r="B4" s="1383"/>
      <c r="C4" s="1383"/>
      <c r="D4" s="1383"/>
      <c r="E4" s="1383"/>
      <c r="F4" s="1383"/>
      <c r="G4" s="1383"/>
      <c r="H4" s="1383"/>
      <c r="I4" s="1425"/>
    </row>
    <row r="5" spans="1:9" ht="20.25" thickBot="1">
      <c r="A5" s="1426" t="s">
        <v>84</v>
      </c>
      <c r="B5" s="1294"/>
      <c r="C5" s="1294"/>
      <c r="D5" s="1294"/>
      <c r="E5" s="1294"/>
      <c r="F5" s="1294"/>
      <c r="G5" s="1294"/>
      <c r="H5" s="1294"/>
      <c r="I5" s="1427"/>
    </row>
    <row r="6" spans="1:9" ht="19.149999999999999" customHeight="1">
      <c r="A6" s="1384" t="s">
        <v>16</v>
      </c>
      <c r="B6" s="1296"/>
      <c r="C6" s="1296"/>
      <c r="D6" s="1183" t="s">
        <v>302</v>
      </c>
      <c r="E6" s="1183" t="s">
        <v>399</v>
      </c>
      <c r="F6" s="1183" t="s">
        <v>402</v>
      </c>
      <c r="G6" s="1183" t="s">
        <v>71</v>
      </c>
      <c r="H6" s="1239" t="s">
        <v>59</v>
      </c>
      <c r="I6" s="1239" t="s">
        <v>73</v>
      </c>
    </row>
    <row r="7" spans="1:9" ht="18" thickBot="1">
      <c r="A7" s="74" t="s">
        <v>0</v>
      </c>
      <c r="B7" s="75" t="s">
        <v>1</v>
      </c>
      <c r="C7" s="75" t="s">
        <v>2</v>
      </c>
      <c r="D7" s="1184"/>
      <c r="E7" s="1184"/>
      <c r="F7" s="1184"/>
      <c r="G7" s="1184"/>
      <c r="H7" s="1240"/>
      <c r="I7" s="1240"/>
    </row>
    <row r="8" spans="1:9" ht="17.25" thickBot="1">
      <c r="A8" s="1360" t="s">
        <v>239</v>
      </c>
      <c r="B8" s="415" t="s">
        <v>242</v>
      </c>
      <c r="C8" s="416" t="s">
        <v>6</v>
      </c>
      <c r="D8" s="342"/>
      <c r="E8" s="342"/>
      <c r="F8" s="343"/>
      <c r="G8" s="344"/>
      <c r="H8" s="363"/>
      <c r="I8" s="345"/>
    </row>
    <row r="9" spans="1:9" ht="17.25" thickBot="1">
      <c r="A9" s="1361"/>
      <c r="B9" s="1341" t="s">
        <v>246</v>
      </c>
      <c r="C9" s="1342"/>
      <c r="D9" s="338"/>
      <c r="E9" s="338"/>
      <c r="F9" s="339"/>
      <c r="G9" s="362"/>
      <c r="H9" s="363"/>
      <c r="I9" s="341"/>
    </row>
    <row r="10" spans="1:9" ht="17.25" thickBot="1">
      <c r="A10" s="1358" t="s">
        <v>199</v>
      </c>
      <c r="B10" s="417" t="s">
        <v>3</v>
      </c>
      <c r="C10" s="256" t="s">
        <v>17</v>
      </c>
      <c r="D10" s="342"/>
      <c r="E10" s="342"/>
      <c r="F10" s="343"/>
      <c r="G10" s="344"/>
      <c r="H10" s="363"/>
      <c r="I10" s="345"/>
    </row>
    <row r="11" spans="1:9" ht="17.25" thickBot="1">
      <c r="A11" s="1359"/>
      <c r="B11" s="1410" t="s">
        <v>198</v>
      </c>
      <c r="C11" s="1379"/>
      <c r="D11" s="346"/>
      <c r="E11" s="346"/>
      <c r="F11" s="347"/>
      <c r="G11" s="340"/>
      <c r="H11" s="363"/>
      <c r="I11" s="348"/>
    </row>
    <row r="12" spans="1:9" ht="17.25" thickBot="1">
      <c r="A12" s="1368" t="s">
        <v>240</v>
      </c>
      <c r="B12" s="1245" t="s">
        <v>241</v>
      </c>
      <c r="C12" s="256" t="s">
        <v>91</v>
      </c>
      <c r="D12" s="356"/>
      <c r="E12" s="356"/>
      <c r="F12" s="58"/>
      <c r="G12" s="357"/>
      <c r="H12" s="363"/>
      <c r="I12" s="350"/>
    </row>
    <row r="13" spans="1:9" ht="17.25" thickBot="1">
      <c r="A13" s="1369"/>
      <c r="B13" s="1246"/>
      <c r="C13" s="253" t="s">
        <v>92</v>
      </c>
      <c r="D13" s="143">
        <v>300000</v>
      </c>
      <c r="E13" s="143"/>
      <c r="F13" s="54">
        <v>300000</v>
      </c>
      <c r="G13" s="349">
        <f t="shared" ref="G13:G24" si="0">F13-D13</f>
        <v>0</v>
      </c>
      <c r="H13" s="363">
        <f t="shared" ref="H13:H22" si="1">G13/D13*100%</f>
        <v>0</v>
      </c>
      <c r="I13" s="351"/>
    </row>
    <row r="14" spans="1:9" ht="17.25" thickBot="1">
      <c r="A14" s="1370"/>
      <c r="B14" s="1416" t="s">
        <v>14</v>
      </c>
      <c r="C14" s="1335"/>
      <c r="D14" s="554">
        <f>D13</f>
        <v>300000</v>
      </c>
      <c r="E14" s="554"/>
      <c r="F14" s="678">
        <v>300000</v>
      </c>
      <c r="G14" s="531">
        <f t="shared" si="0"/>
        <v>0</v>
      </c>
      <c r="H14" s="1041">
        <f t="shared" si="1"/>
        <v>0</v>
      </c>
      <c r="I14" s="358"/>
    </row>
    <row r="15" spans="1:9" ht="17.25" thickBot="1">
      <c r="A15" s="1417" t="s">
        <v>436</v>
      </c>
      <c r="B15" s="645" t="s">
        <v>440</v>
      </c>
      <c r="C15" s="675" t="s">
        <v>441</v>
      </c>
      <c r="D15" s="342">
        <v>7500000</v>
      </c>
      <c r="E15" s="356"/>
      <c r="F15" s="342">
        <v>7500000</v>
      </c>
      <c r="G15" s="344">
        <f t="shared" si="0"/>
        <v>0</v>
      </c>
      <c r="H15" s="363">
        <f t="shared" si="1"/>
        <v>0</v>
      </c>
      <c r="I15" s="674"/>
    </row>
    <row r="16" spans="1:9" ht="17.25" thickBot="1">
      <c r="A16" s="1418"/>
      <c r="B16" s="1334" t="s">
        <v>439</v>
      </c>
      <c r="C16" s="1351"/>
      <c r="D16" s="670">
        <f>D15</f>
        <v>7500000</v>
      </c>
      <c r="E16" s="670"/>
      <c r="F16" s="670">
        <f>F15</f>
        <v>7500000</v>
      </c>
      <c r="G16" s="531">
        <f t="shared" si="0"/>
        <v>0</v>
      </c>
      <c r="H16" s="1041">
        <f t="shared" si="1"/>
        <v>0</v>
      </c>
      <c r="I16" s="666"/>
    </row>
    <row r="17" spans="1:9">
      <c r="A17" s="1411" t="s">
        <v>243</v>
      </c>
      <c r="B17" s="1414" t="s">
        <v>244</v>
      </c>
      <c r="C17" s="254" t="s">
        <v>10</v>
      </c>
      <c r="D17" s="356">
        <v>900000</v>
      </c>
      <c r="E17" s="356">
        <v>632161</v>
      </c>
      <c r="F17" s="356">
        <v>900000</v>
      </c>
      <c r="G17" s="357">
        <f t="shared" si="0"/>
        <v>0</v>
      </c>
      <c r="H17" s="1043">
        <f t="shared" si="1"/>
        <v>0</v>
      </c>
      <c r="I17" s="350"/>
    </row>
    <row r="18" spans="1:9" ht="33.75" thickBot="1">
      <c r="A18" s="1412"/>
      <c r="B18" s="1415"/>
      <c r="C18" s="253" t="s">
        <v>433</v>
      </c>
      <c r="D18" s="143"/>
      <c r="E18" s="143">
        <v>295780</v>
      </c>
      <c r="F18" s="54"/>
      <c r="G18" s="349">
        <f t="shared" si="0"/>
        <v>0</v>
      </c>
      <c r="H18" s="1042" t="e">
        <f t="shared" si="1"/>
        <v>#DIV/0!</v>
      </c>
      <c r="I18" s="351"/>
    </row>
    <row r="19" spans="1:9" ht="17.25" thickBot="1">
      <c r="A19" s="1413"/>
      <c r="B19" s="1256" t="s">
        <v>14</v>
      </c>
      <c r="C19" s="1256"/>
      <c r="D19" s="553">
        <f>SUM(D16:D18)</f>
        <v>8400000</v>
      </c>
      <c r="E19" s="553">
        <f>SUM(E16:E18)</f>
        <v>927941</v>
      </c>
      <c r="F19" s="553">
        <f>SUM(F16:F18)</f>
        <v>8400000</v>
      </c>
      <c r="G19" s="360">
        <f t="shared" si="0"/>
        <v>0</v>
      </c>
      <c r="H19" s="363">
        <f t="shared" si="1"/>
        <v>0</v>
      </c>
      <c r="I19" s="352"/>
    </row>
    <row r="20" spans="1:9" ht="17.25" thickBot="1">
      <c r="A20" s="1366" t="s">
        <v>248</v>
      </c>
      <c r="B20" s="1364" t="s">
        <v>316</v>
      </c>
      <c r="C20" s="410" t="s">
        <v>215</v>
      </c>
      <c r="D20" s="146">
        <v>0</v>
      </c>
      <c r="E20" s="146">
        <v>486</v>
      </c>
      <c r="F20" s="146">
        <v>0</v>
      </c>
      <c r="G20" s="353">
        <f t="shared" si="0"/>
        <v>0</v>
      </c>
      <c r="H20" s="363" t="e">
        <f t="shared" si="1"/>
        <v>#DIV/0!</v>
      </c>
      <c r="I20" s="149"/>
    </row>
    <row r="21" spans="1:9" ht="33.75" thickBot="1">
      <c r="A21" s="1367"/>
      <c r="B21" s="1364"/>
      <c r="C21" s="409" t="s">
        <v>434</v>
      </c>
      <c r="D21" s="143">
        <v>0</v>
      </c>
      <c r="E21" s="143">
        <v>147</v>
      </c>
      <c r="F21" s="143">
        <v>0</v>
      </c>
      <c r="G21" s="349">
        <f t="shared" si="0"/>
        <v>0</v>
      </c>
      <c r="H21" s="363" t="e">
        <f t="shared" si="1"/>
        <v>#DIV/0!</v>
      </c>
      <c r="I21" s="150"/>
    </row>
    <row r="22" spans="1:9" ht="17.25" thickBot="1">
      <c r="A22" s="1367"/>
      <c r="B22" s="1365"/>
      <c r="C22" s="409" t="s">
        <v>12</v>
      </c>
      <c r="D22" s="143">
        <v>1500000</v>
      </c>
      <c r="E22" s="143">
        <v>1358280</v>
      </c>
      <c r="F22" s="143">
        <v>1500000</v>
      </c>
      <c r="G22" s="349">
        <f t="shared" si="0"/>
        <v>0</v>
      </c>
      <c r="H22" s="363">
        <f t="shared" si="1"/>
        <v>0</v>
      </c>
      <c r="I22" s="351"/>
    </row>
    <row r="23" spans="1:9" ht="17.25" thickBot="1">
      <c r="A23" s="1367"/>
      <c r="B23" s="1334" t="s">
        <v>14</v>
      </c>
      <c r="C23" s="1379"/>
      <c r="D23" s="1044">
        <f>SUM(D20:D22)</f>
        <v>1500000</v>
      </c>
      <c r="E23" s="1044">
        <f>SUM(E20:E22)</f>
        <v>1358913</v>
      </c>
      <c r="F23" s="1044">
        <f>SUM(F20:F22)</f>
        <v>1500000</v>
      </c>
      <c r="G23" s="340">
        <f t="shared" si="0"/>
        <v>0</v>
      </c>
      <c r="H23" s="363">
        <f t="shared" ref="H23" si="2">G23/D23*100%</f>
        <v>0</v>
      </c>
      <c r="I23" s="151"/>
    </row>
    <row r="24" spans="1:9" ht="17.25" thickBot="1">
      <c r="A24" s="1406" t="s">
        <v>18</v>
      </c>
      <c r="B24" s="1337"/>
      <c r="C24" s="1338"/>
      <c r="D24" s="591">
        <f>SUM(D9,D11,D14,D19,D23)</f>
        <v>10200000</v>
      </c>
      <c r="E24" s="591">
        <f>SUM(E9,E11,E14,E19,E23)</f>
        <v>2286854</v>
      </c>
      <c r="F24" s="591">
        <f>SUM(F8,F11,F14,F19,F23)</f>
        <v>10200000</v>
      </c>
      <c r="G24" s="589">
        <f t="shared" si="0"/>
        <v>0</v>
      </c>
      <c r="H24" s="1045">
        <f>G24/D24*100%</f>
        <v>0</v>
      </c>
      <c r="I24" s="73"/>
    </row>
    <row r="25" spans="1:9" ht="21" thickBot="1">
      <c r="A25" s="1407" t="s">
        <v>74</v>
      </c>
      <c r="B25" s="1408"/>
      <c r="C25" s="1408"/>
      <c r="D25" s="1408"/>
      <c r="E25" s="1408"/>
      <c r="F25" s="1408"/>
      <c r="G25" s="1408"/>
      <c r="H25" s="1408"/>
      <c r="I25" s="1409"/>
    </row>
    <row r="26" spans="1:9" ht="17.45" customHeight="1">
      <c r="A26" s="1404" t="s">
        <v>16</v>
      </c>
      <c r="B26" s="1405"/>
      <c r="C26" s="1405"/>
      <c r="D26" s="1183" t="s">
        <v>302</v>
      </c>
      <c r="E26" s="1183" t="s">
        <v>400</v>
      </c>
      <c r="F26" s="1183" t="s">
        <v>402</v>
      </c>
      <c r="G26" s="1183" t="s">
        <v>71</v>
      </c>
      <c r="H26" s="1323" t="s">
        <v>59</v>
      </c>
      <c r="I26" s="1323" t="s">
        <v>168</v>
      </c>
    </row>
    <row r="27" spans="1:9" ht="18" customHeight="1" thickBot="1">
      <c r="A27" s="215" t="s">
        <v>0</v>
      </c>
      <c r="B27" s="216" t="s">
        <v>1</v>
      </c>
      <c r="C27" s="216" t="s">
        <v>2</v>
      </c>
      <c r="D27" s="1184"/>
      <c r="E27" s="1184"/>
      <c r="F27" s="1184"/>
      <c r="G27" s="1184"/>
      <c r="H27" s="1240"/>
      <c r="I27" s="1240"/>
    </row>
    <row r="28" spans="1:9">
      <c r="A28" s="1402" t="s">
        <v>249</v>
      </c>
      <c r="B28" s="1403" t="s">
        <v>250</v>
      </c>
      <c r="C28" s="253" t="s">
        <v>19</v>
      </c>
      <c r="D28" s="267"/>
      <c r="E28" s="267"/>
      <c r="F28" s="323"/>
      <c r="G28" s="323"/>
      <c r="H28" s="67"/>
      <c r="I28" s="152"/>
    </row>
    <row r="29" spans="1:9">
      <c r="A29" s="1389"/>
      <c r="B29" s="1385"/>
      <c r="C29" s="253" t="s">
        <v>20</v>
      </c>
      <c r="D29" s="267"/>
      <c r="E29" s="267"/>
      <c r="F29" s="323"/>
      <c r="G29" s="323"/>
      <c r="H29" s="67"/>
      <c r="I29" s="152"/>
    </row>
    <row r="30" spans="1:9">
      <c r="A30" s="1389"/>
      <c r="B30" s="1385"/>
      <c r="C30" s="253" t="s">
        <v>21</v>
      </c>
      <c r="D30" s="267"/>
      <c r="E30" s="267"/>
      <c r="F30" s="323"/>
      <c r="G30" s="323"/>
      <c r="H30" s="67"/>
      <c r="I30" s="153"/>
    </row>
    <row r="31" spans="1:9">
      <c r="A31" s="1389"/>
      <c r="B31" s="1385"/>
      <c r="C31" s="253" t="s">
        <v>22</v>
      </c>
      <c r="D31" s="267"/>
      <c r="E31" s="267"/>
      <c r="F31" s="54"/>
      <c r="G31" s="323"/>
      <c r="H31" s="67"/>
      <c r="I31" s="154"/>
    </row>
    <row r="32" spans="1:9" ht="17.25" thickBot="1">
      <c r="A32" s="1389"/>
      <c r="B32" s="1388"/>
      <c r="C32" s="257" t="s">
        <v>14</v>
      </c>
      <c r="D32" s="312"/>
      <c r="E32" s="312"/>
      <c r="F32" s="312"/>
      <c r="G32" s="324"/>
      <c r="H32" s="1038"/>
      <c r="I32" s="325"/>
    </row>
    <row r="33" spans="1:9">
      <c r="A33" s="1389"/>
      <c r="B33" s="1387" t="s">
        <v>251</v>
      </c>
      <c r="C33" s="256" t="s">
        <v>23</v>
      </c>
      <c r="D33" s="327"/>
      <c r="E33" s="328"/>
      <c r="F33" s="57"/>
      <c r="G33" s="57">
        <f t="shared" ref="G33:G51" si="3">F33-D33</f>
        <v>0</v>
      </c>
      <c r="H33" s="322"/>
      <c r="I33" s="330"/>
    </row>
    <row r="34" spans="1:9">
      <c r="A34" s="1389"/>
      <c r="B34" s="1385"/>
      <c r="C34" s="253" t="s">
        <v>24</v>
      </c>
      <c r="D34" s="1046">
        <v>200000</v>
      </c>
      <c r="E34" s="1047">
        <v>19500</v>
      </c>
      <c r="F34" s="1046">
        <v>200000</v>
      </c>
      <c r="G34" s="323">
        <f t="shared" si="3"/>
        <v>0</v>
      </c>
      <c r="H34" s="67">
        <f t="shared" ref="H34:H51" si="4">G34/D34*100%</f>
        <v>0</v>
      </c>
      <c r="I34" s="153"/>
    </row>
    <row r="35" spans="1:9" ht="17.25" thickBot="1">
      <c r="A35" s="1389"/>
      <c r="B35" s="1388"/>
      <c r="C35" s="257" t="s">
        <v>14</v>
      </c>
      <c r="D35" s="1048">
        <f>SUM(D33:D34)</f>
        <v>200000</v>
      </c>
      <c r="E35" s="1048">
        <f t="shared" ref="E35" si="5">SUM(E33:E34)</f>
        <v>19500</v>
      </c>
      <c r="F35" s="1048">
        <f>SUM(F33:F34)</f>
        <v>200000</v>
      </c>
      <c r="G35" s="750">
        <f t="shared" si="3"/>
        <v>0</v>
      </c>
      <c r="H35" s="1053">
        <f t="shared" si="4"/>
        <v>0</v>
      </c>
      <c r="I35" s="72"/>
    </row>
    <row r="36" spans="1:9">
      <c r="A36" s="1389"/>
      <c r="B36" s="1385" t="s">
        <v>252</v>
      </c>
      <c r="C36" s="252" t="s">
        <v>25</v>
      </c>
      <c r="D36" s="313"/>
      <c r="E36" s="320"/>
      <c r="F36" s="53"/>
      <c r="G36" s="321"/>
      <c r="H36" s="322"/>
      <c r="I36" s="326"/>
    </row>
    <row r="37" spans="1:9">
      <c r="A37" s="1389"/>
      <c r="B37" s="1385"/>
      <c r="C37" s="253" t="s">
        <v>26</v>
      </c>
      <c r="D37" s="314"/>
      <c r="E37" s="315"/>
      <c r="F37" s="54"/>
      <c r="G37" s="323"/>
      <c r="H37" s="67"/>
      <c r="I37" s="153"/>
    </row>
    <row r="38" spans="1:9">
      <c r="A38" s="1389"/>
      <c r="B38" s="1385"/>
      <c r="C38" s="253" t="s">
        <v>27</v>
      </c>
      <c r="D38" s="1046">
        <v>0</v>
      </c>
      <c r="E38" s="1047">
        <v>5400</v>
      </c>
      <c r="F38" s="54"/>
      <c r="G38" s="323">
        <f t="shared" si="3"/>
        <v>0</v>
      </c>
      <c r="H38" s="67" t="e">
        <f t="shared" si="4"/>
        <v>#DIV/0!</v>
      </c>
      <c r="I38" s="153"/>
    </row>
    <row r="39" spans="1:9">
      <c r="A39" s="1389"/>
      <c r="B39" s="1385"/>
      <c r="C39" s="253" t="s">
        <v>28</v>
      </c>
      <c r="D39" s="1046">
        <v>0</v>
      </c>
      <c r="E39" s="1047">
        <v>62500</v>
      </c>
      <c r="F39" s="54"/>
      <c r="G39" s="323">
        <f t="shared" si="3"/>
        <v>0</v>
      </c>
      <c r="H39" s="67" t="e">
        <f t="shared" si="4"/>
        <v>#DIV/0!</v>
      </c>
      <c r="I39" s="153"/>
    </row>
    <row r="40" spans="1:9">
      <c r="A40" s="1389"/>
      <c r="B40" s="1385"/>
      <c r="C40" s="253" t="s">
        <v>29</v>
      </c>
      <c r="D40" s="1046">
        <v>250000</v>
      </c>
      <c r="E40" s="1047">
        <v>0</v>
      </c>
      <c r="F40" s="1046">
        <v>250000</v>
      </c>
      <c r="G40" s="323">
        <f t="shared" si="3"/>
        <v>0</v>
      </c>
      <c r="H40" s="67">
        <f t="shared" si="4"/>
        <v>0</v>
      </c>
      <c r="I40" s="155"/>
    </row>
    <row r="41" spans="1:9">
      <c r="A41" s="1389"/>
      <c r="B41" s="1386"/>
      <c r="C41" s="333" t="s">
        <v>14</v>
      </c>
      <c r="D41" s="1049">
        <f>SUM(D36:D40)</f>
        <v>250000</v>
      </c>
      <c r="E41" s="1049">
        <f t="shared" ref="E41" si="6">SUM(E36:E40)</f>
        <v>67900</v>
      </c>
      <c r="F41" s="1049">
        <f>SUM(F36:F40)</f>
        <v>250000</v>
      </c>
      <c r="G41" s="323">
        <f t="shared" si="3"/>
        <v>0</v>
      </c>
      <c r="H41" s="67">
        <f t="shared" si="4"/>
        <v>0</v>
      </c>
      <c r="I41" s="334"/>
    </row>
    <row r="42" spans="1:9" ht="17.25" thickBot="1">
      <c r="A42" s="1353"/>
      <c r="B42" s="1334" t="s">
        <v>14</v>
      </c>
      <c r="C42" s="1351"/>
      <c r="D42" s="1048">
        <f>SUM(D41,D35,D32)</f>
        <v>450000</v>
      </c>
      <c r="E42" s="1048">
        <f t="shared" ref="E42" si="7">SUM(E41,E35,E32)</f>
        <v>87400</v>
      </c>
      <c r="F42" s="1048">
        <f>SUM(F41,F35,F32)</f>
        <v>450000</v>
      </c>
      <c r="G42" s="750">
        <f t="shared" si="3"/>
        <v>0</v>
      </c>
      <c r="H42" s="1053">
        <f t="shared" si="4"/>
        <v>0</v>
      </c>
      <c r="I42" s="72"/>
    </row>
    <row r="43" spans="1:9" ht="23.25" customHeight="1">
      <c r="A43" s="1352" t="s">
        <v>255</v>
      </c>
      <c r="B43" s="1387" t="s">
        <v>254</v>
      </c>
      <c r="C43" s="256" t="s">
        <v>30</v>
      </c>
      <c r="D43" s="1050">
        <v>9000000</v>
      </c>
      <c r="E43" s="328"/>
      <c r="F43" s="1050">
        <v>9000000</v>
      </c>
      <c r="G43" s="57">
        <f t="shared" si="3"/>
        <v>0</v>
      </c>
      <c r="H43" s="322">
        <f t="shared" si="4"/>
        <v>0</v>
      </c>
      <c r="I43" s="330"/>
    </row>
    <row r="44" spans="1:9" ht="23.25" customHeight="1">
      <c r="A44" s="1389"/>
      <c r="B44" s="1386"/>
      <c r="C44" s="253" t="s">
        <v>31</v>
      </c>
      <c r="D44" s="1046"/>
      <c r="E44" s="319"/>
      <c r="F44" s="1046"/>
      <c r="G44" s="323"/>
      <c r="H44" s="67"/>
      <c r="I44" s="153"/>
    </row>
    <row r="45" spans="1:9" ht="17.25" thickBot="1">
      <c r="A45" s="1353"/>
      <c r="B45" s="1334" t="s">
        <v>14</v>
      </c>
      <c r="C45" s="1351"/>
      <c r="D45" s="1051">
        <f>SUM(D43:D44)</f>
        <v>9000000</v>
      </c>
      <c r="E45" s="318">
        <f t="shared" ref="E45" si="8">SUM(E43:E44)</f>
        <v>0</v>
      </c>
      <c r="F45" s="1051">
        <f>SUM(F43:F44)</f>
        <v>9000000</v>
      </c>
      <c r="G45" s="750">
        <f t="shared" si="3"/>
        <v>0</v>
      </c>
      <c r="H45" s="1053">
        <f t="shared" si="4"/>
        <v>0</v>
      </c>
      <c r="I45" s="325"/>
    </row>
    <row r="46" spans="1:9">
      <c r="A46" s="1352" t="s">
        <v>256</v>
      </c>
      <c r="B46" s="256" t="s">
        <v>5</v>
      </c>
      <c r="C46" s="256" t="s">
        <v>9</v>
      </c>
      <c r="D46" s="1052">
        <v>750000</v>
      </c>
      <c r="E46" s="336"/>
      <c r="F46" s="1052">
        <v>750000</v>
      </c>
      <c r="G46" s="57">
        <f t="shared" si="3"/>
        <v>0</v>
      </c>
      <c r="H46" s="322">
        <f t="shared" si="4"/>
        <v>0</v>
      </c>
      <c r="I46" s="337"/>
    </row>
    <row r="47" spans="1:9" ht="17.25" thickBot="1">
      <c r="A47" s="1353"/>
      <c r="B47" s="1334" t="s">
        <v>14</v>
      </c>
      <c r="C47" s="1351"/>
      <c r="D47" s="1048">
        <f>SUM(D46)</f>
        <v>750000</v>
      </c>
      <c r="E47" s="312">
        <f t="shared" ref="E47" si="9">E46</f>
        <v>0</v>
      </c>
      <c r="F47" s="1048">
        <f>SUM(F46)</f>
        <v>750000</v>
      </c>
      <c r="G47" s="324">
        <f t="shared" si="3"/>
        <v>0</v>
      </c>
      <c r="H47" s="67">
        <f t="shared" si="4"/>
        <v>0</v>
      </c>
      <c r="I47" s="325"/>
    </row>
    <row r="48" spans="1:9">
      <c r="A48" s="1352" t="s">
        <v>257</v>
      </c>
      <c r="B48" s="256" t="s">
        <v>258</v>
      </c>
      <c r="C48" s="256" t="s">
        <v>32</v>
      </c>
      <c r="D48" s="56"/>
      <c r="E48" s="56"/>
      <c r="F48" s="58">
        <v>0</v>
      </c>
      <c r="G48" s="57">
        <f t="shared" si="3"/>
        <v>0</v>
      </c>
      <c r="H48" s="67" t="e">
        <f t="shared" si="4"/>
        <v>#DIV/0!</v>
      </c>
      <c r="I48" s="59"/>
    </row>
    <row r="49" spans="1:9" ht="17.25" thickBot="1">
      <c r="A49" s="1353"/>
      <c r="B49" s="1334" t="s">
        <v>14</v>
      </c>
      <c r="C49" s="1351"/>
      <c r="D49" s="71">
        <f>D48</f>
        <v>0</v>
      </c>
      <c r="E49" s="71">
        <f t="shared" ref="E49:F49" si="10">E48</f>
        <v>0</v>
      </c>
      <c r="F49" s="71">
        <f t="shared" si="10"/>
        <v>0</v>
      </c>
      <c r="G49" s="324">
        <f t="shared" si="3"/>
        <v>0</v>
      </c>
      <c r="H49" s="67" t="e">
        <f t="shared" si="4"/>
        <v>#DIV/0!</v>
      </c>
      <c r="I49" s="72"/>
    </row>
    <row r="50" spans="1:9" ht="33">
      <c r="A50" s="1389" t="s">
        <v>53</v>
      </c>
      <c r="B50" s="331" t="s">
        <v>33</v>
      </c>
      <c r="C50" s="331" t="s">
        <v>34</v>
      </c>
      <c r="D50" s="269"/>
      <c r="E50" s="1054">
        <v>2199454</v>
      </c>
      <c r="F50" s="53">
        <v>0</v>
      </c>
      <c r="G50" s="321">
        <f t="shared" si="3"/>
        <v>0</v>
      </c>
      <c r="H50" s="67" t="e">
        <f t="shared" si="4"/>
        <v>#DIV/0!</v>
      </c>
      <c r="I50" s="332"/>
    </row>
    <row r="51" spans="1:9" ht="17.25" thickBot="1">
      <c r="A51" s="1389"/>
      <c r="B51" s="258" t="s">
        <v>14</v>
      </c>
      <c r="C51" s="258"/>
      <c r="D51" s="156">
        <f>D50</f>
        <v>0</v>
      </c>
      <c r="E51" s="1055">
        <f t="shared" ref="E51" si="11">SUM(E50)</f>
        <v>2199454</v>
      </c>
      <c r="F51" s="156">
        <f t="shared" ref="F51" si="12">F50</f>
        <v>0</v>
      </c>
      <c r="G51" s="55">
        <f t="shared" si="3"/>
        <v>0</v>
      </c>
      <c r="H51" s="67" t="e">
        <f t="shared" si="4"/>
        <v>#DIV/0!</v>
      </c>
      <c r="I51" s="157"/>
    </row>
    <row r="52" spans="1:9" ht="17.25" thickBot="1">
      <c r="A52" s="1393" t="s">
        <v>18</v>
      </c>
      <c r="B52" s="1394"/>
      <c r="C52" s="1394"/>
      <c r="D52" s="160">
        <f>SUM(D42,,D45,D47,D49,D51)</f>
        <v>10200000</v>
      </c>
      <c r="E52" s="160">
        <f t="shared" ref="E52:F52" si="13">SUM(E42,,E45,E47,E49,E51)</f>
        <v>2286854</v>
      </c>
      <c r="F52" s="160">
        <f t="shared" si="13"/>
        <v>10200000</v>
      </c>
      <c r="G52" s="158">
        <f>F52-D52</f>
        <v>0</v>
      </c>
      <c r="H52" s="161">
        <f>G52/D52*100%</f>
        <v>0</v>
      </c>
      <c r="I52" s="159"/>
    </row>
  </sheetData>
  <mergeCells count="49"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10:A11"/>
    <mergeCell ref="B11:C11"/>
    <mergeCell ref="A17:A19"/>
    <mergeCell ref="B17:B18"/>
    <mergeCell ref="B19:C19"/>
    <mergeCell ref="A12:A14"/>
    <mergeCell ref="B12:B13"/>
    <mergeCell ref="B14:C14"/>
    <mergeCell ref="A15:A16"/>
    <mergeCell ref="B16:C16"/>
    <mergeCell ref="A20:A23"/>
    <mergeCell ref="B20:B22"/>
    <mergeCell ref="B23:C23"/>
    <mergeCell ref="A24:C24"/>
    <mergeCell ref="A25:I25"/>
    <mergeCell ref="H26:H27"/>
    <mergeCell ref="I26:I27"/>
    <mergeCell ref="A28:A42"/>
    <mergeCell ref="B28:B32"/>
    <mergeCell ref="B33:B35"/>
    <mergeCell ref="B36:B41"/>
    <mergeCell ref="B42:C42"/>
    <mergeCell ref="A26:C26"/>
    <mergeCell ref="D26:D27"/>
    <mergeCell ref="E26:E27"/>
    <mergeCell ref="F26:F27"/>
    <mergeCell ref="G26:G27"/>
    <mergeCell ref="A50:A51"/>
    <mergeCell ref="A52:C52"/>
    <mergeCell ref="A43:A45"/>
    <mergeCell ref="B43:B44"/>
    <mergeCell ref="B45:C45"/>
    <mergeCell ref="A46:A47"/>
    <mergeCell ref="B47:C47"/>
    <mergeCell ref="A48:A49"/>
    <mergeCell ref="B49:C4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4" workbookViewId="0">
      <selection activeCell="L47" sqref="L47"/>
    </sheetView>
  </sheetViews>
  <sheetFormatPr defaultRowHeight="16.5"/>
  <cols>
    <col min="1" max="1" width="11.75" customWidth="1"/>
    <col min="2" max="2" width="13.25" customWidth="1"/>
    <col min="3" max="3" width="15.875" customWidth="1"/>
    <col min="4" max="4" width="17.875" customWidth="1"/>
    <col min="5" max="5" width="20.25" customWidth="1"/>
    <col min="6" max="6" width="20.375" customWidth="1"/>
    <col min="7" max="7" width="18.875" customWidth="1"/>
    <col min="9" max="9" width="36.5" customWidth="1"/>
  </cols>
  <sheetData>
    <row r="1" spans="1:9">
      <c r="A1" s="1382"/>
      <c r="B1" s="1382"/>
      <c r="C1" s="1382"/>
      <c r="D1" s="1382"/>
      <c r="E1" s="1382"/>
      <c r="F1" s="1382"/>
      <c r="G1" s="1382"/>
      <c r="H1" s="1382"/>
      <c r="I1" s="1382"/>
    </row>
    <row r="2" spans="1:9" ht="31.5">
      <c r="A2" s="1270" t="s">
        <v>259</v>
      </c>
      <c r="B2" s="1270"/>
      <c r="C2" s="1270"/>
      <c r="D2" s="1270"/>
      <c r="E2" s="1270"/>
      <c r="F2" s="1270"/>
      <c r="G2" s="1270"/>
      <c r="H2" s="1270"/>
      <c r="I2" s="1270"/>
    </row>
    <row r="3" spans="1:9">
      <c r="A3" s="1383" t="s">
        <v>576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20.25" thickBot="1">
      <c r="A5" s="1294" t="s">
        <v>84</v>
      </c>
      <c r="B5" s="1294"/>
      <c r="C5" s="1294"/>
      <c r="D5" s="1294"/>
      <c r="E5" s="1294"/>
      <c r="F5" s="1294"/>
      <c r="G5" s="1294"/>
      <c r="H5" s="1294"/>
      <c r="I5" s="1294"/>
    </row>
    <row r="6" spans="1:9" ht="19.149999999999999" customHeight="1">
      <c r="A6" s="1384" t="s">
        <v>16</v>
      </c>
      <c r="B6" s="1296"/>
      <c r="C6" s="1296"/>
      <c r="D6" s="1183" t="s">
        <v>302</v>
      </c>
      <c r="E6" s="1183" t="s">
        <v>401</v>
      </c>
      <c r="F6" s="1183" t="s">
        <v>301</v>
      </c>
      <c r="G6" s="1183" t="s">
        <v>71</v>
      </c>
      <c r="H6" s="1239" t="s">
        <v>59</v>
      </c>
      <c r="I6" s="1239" t="s">
        <v>73</v>
      </c>
    </row>
    <row r="7" spans="1:9" ht="18" thickBot="1">
      <c r="A7" s="74" t="s">
        <v>0</v>
      </c>
      <c r="B7" s="75" t="s">
        <v>1</v>
      </c>
      <c r="C7" s="75" t="s">
        <v>2</v>
      </c>
      <c r="D7" s="1184"/>
      <c r="E7" s="1184"/>
      <c r="F7" s="1184"/>
      <c r="G7" s="1184"/>
      <c r="H7" s="1240"/>
      <c r="I7" s="1240"/>
    </row>
    <row r="8" spans="1:9">
      <c r="A8" s="1360" t="s">
        <v>239</v>
      </c>
      <c r="B8" s="415" t="s">
        <v>242</v>
      </c>
      <c r="C8" s="416" t="s">
        <v>6</v>
      </c>
      <c r="D8" s="342"/>
      <c r="E8" s="342"/>
      <c r="F8" s="343"/>
      <c r="G8" s="344">
        <f>F8-D8</f>
        <v>0</v>
      </c>
      <c r="H8" s="363"/>
      <c r="I8" s="345"/>
    </row>
    <row r="9" spans="1:9" ht="17.25" thickBot="1">
      <c r="A9" s="1361"/>
      <c r="B9" s="1341" t="s">
        <v>246</v>
      </c>
      <c r="C9" s="1342"/>
      <c r="D9" s="338"/>
      <c r="E9" s="338"/>
      <c r="F9" s="339"/>
      <c r="G9" s="362">
        <f>F9-D9</f>
        <v>0</v>
      </c>
      <c r="H9" s="1042"/>
      <c r="I9" s="341"/>
    </row>
    <row r="10" spans="1:9">
      <c r="A10" s="1358" t="s">
        <v>199</v>
      </c>
      <c r="B10" s="417" t="s">
        <v>3</v>
      </c>
      <c r="C10" s="256" t="s">
        <v>17</v>
      </c>
      <c r="D10" s="342"/>
      <c r="E10" s="342"/>
      <c r="F10" s="343"/>
      <c r="G10" s="344">
        <f>F10-D10</f>
        <v>0</v>
      </c>
      <c r="H10" s="363"/>
      <c r="I10" s="345"/>
    </row>
    <row r="11" spans="1:9" ht="17.25" thickBot="1">
      <c r="A11" s="1359"/>
      <c r="B11" s="1410" t="s">
        <v>198</v>
      </c>
      <c r="C11" s="1379"/>
      <c r="D11" s="346"/>
      <c r="E11" s="346"/>
      <c r="F11" s="347"/>
      <c r="G11" s="340">
        <f t="shared" ref="G11:G24" si="0">F11-D11</f>
        <v>0</v>
      </c>
      <c r="H11" s="1070"/>
      <c r="I11" s="348"/>
    </row>
    <row r="12" spans="1:9">
      <c r="A12" s="1368" t="s">
        <v>240</v>
      </c>
      <c r="B12" s="1245" t="s">
        <v>241</v>
      </c>
      <c r="C12" s="256" t="s">
        <v>91</v>
      </c>
      <c r="D12" s="356"/>
      <c r="E12" s="356"/>
      <c r="F12" s="58"/>
      <c r="G12" s="357">
        <f t="shared" si="0"/>
        <v>0</v>
      </c>
      <c r="H12" s="1043"/>
      <c r="I12" s="350"/>
    </row>
    <row r="13" spans="1:9">
      <c r="A13" s="1369"/>
      <c r="B13" s="1246"/>
      <c r="C13" s="253" t="s">
        <v>92</v>
      </c>
      <c r="D13" s="1063">
        <v>17500000</v>
      </c>
      <c r="E13" s="143">
        <v>17770176</v>
      </c>
      <c r="F13" s="1063">
        <v>17500000</v>
      </c>
      <c r="G13" s="349">
        <f t="shared" si="0"/>
        <v>0</v>
      </c>
      <c r="H13" s="1069">
        <f t="shared" ref="H13:H24" si="1">G13/D13*100%</f>
        <v>0</v>
      </c>
      <c r="I13" s="351"/>
    </row>
    <row r="14" spans="1:9" ht="17.25" thickBot="1">
      <c r="A14" s="1370"/>
      <c r="B14" s="1416" t="s">
        <v>14</v>
      </c>
      <c r="C14" s="1335"/>
      <c r="D14" s="1064">
        <f>SUM(D12:D13)</f>
        <v>17500000</v>
      </c>
      <c r="E14" s="554">
        <f>SUM(E12:E13)</f>
        <v>17770176</v>
      </c>
      <c r="F14" s="1064">
        <f>SUM(F12:F13)</f>
        <v>17500000</v>
      </c>
      <c r="G14" s="340">
        <f t="shared" si="0"/>
        <v>0</v>
      </c>
      <c r="H14" s="1042">
        <f t="shared" si="1"/>
        <v>0</v>
      </c>
      <c r="I14" s="358"/>
    </row>
    <row r="15" spans="1:9">
      <c r="A15" s="1436" t="s">
        <v>441</v>
      </c>
      <c r="B15" s="645" t="s">
        <v>440</v>
      </c>
      <c r="C15" s="645" t="s">
        <v>437</v>
      </c>
      <c r="D15" s="1065">
        <v>10913400</v>
      </c>
      <c r="E15" s="356"/>
      <c r="F15" s="1065">
        <v>10913400</v>
      </c>
      <c r="G15" s="677">
        <f t="shared" si="0"/>
        <v>0</v>
      </c>
      <c r="H15" s="363">
        <f t="shared" si="1"/>
        <v>0</v>
      </c>
      <c r="I15" s="674"/>
    </row>
    <row r="16" spans="1:9" ht="17.25" thickBot="1">
      <c r="A16" s="1437"/>
      <c r="B16" s="1334" t="s">
        <v>442</v>
      </c>
      <c r="C16" s="1351"/>
      <c r="D16" s="1066">
        <f>SUM(D15)</f>
        <v>10913400</v>
      </c>
      <c r="E16" s="147"/>
      <c r="F16" s="1066">
        <f>SUM(F15)</f>
        <v>10913400</v>
      </c>
      <c r="G16" s="340">
        <f t="shared" si="0"/>
        <v>0</v>
      </c>
      <c r="H16" s="1042">
        <f t="shared" si="1"/>
        <v>0</v>
      </c>
      <c r="I16" s="666"/>
    </row>
    <row r="17" spans="1:9">
      <c r="A17" s="1411" t="s">
        <v>243</v>
      </c>
      <c r="B17" s="1414" t="s">
        <v>244</v>
      </c>
      <c r="C17" s="254" t="s">
        <v>10</v>
      </c>
      <c r="D17" s="1067">
        <v>4171522</v>
      </c>
      <c r="E17" s="146">
        <v>4171522</v>
      </c>
      <c r="F17" s="1067">
        <v>4171522</v>
      </c>
      <c r="G17" s="676"/>
      <c r="H17" s="1043">
        <f t="shared" si="1"/>
        <v>0</v>
      </c>
      <c r="I17" s="350"/>
    </row>
    <row r="18" spans="1:9" ht="33">
      <c r="A18" s="1412"/>
      <c r="B18" s="1415"/>
      <c r="C18" s="253" t="s">
        <v>443</v>
      </c>
      <c r="D18" s="1063">
        <v>10202107</v>
      </c>
      <c r="E18" s="143">
        <v>10202107</v>
      </c>
      <c r="F18" s="1063">
        <v>10202107</v>
      </c>
      <c r="G18" s="349"/>
      <c r="H18" s="1069">
        <f t="shared" si="1"/>
        <v>0</v>
      </c>
      <c r="I18" s="351"/>
    </row>
    <row r="19" spans="1:9" ht="17.25" thickBot="1">
      <c r="A19" s="1413"/>
      <c r="B19" s="1256" t="s">
        <v>14</v>
      </c>
      <c r="C19" s="1256"/>
      <c r="D19" s="553">
        <f>SUM(D17:D18)</f>
        <v>14373629</v>
      </c>
      <c r="E19" s="553">
        <f t="shared" ref="E19:F19" si="2">SUM(E17:E18)</f>
        <v>14373629</v>
      </c>
      <c r="F19" s="553">
        <f t="shared" si="2"/>
        <v>14373629</v>
      </c>
      <c r="G19" s="581">
        <f t="shared" si="0"/>
        <v>0</v>
      </c>
      <c r="H19" s="1071">
        <f t="shared" si="1"/>
        <v>0</v>
      </c>
      <c r="I19" s="352"/>
    </row>
    <row r="20" spans="1:9">
      <c r="A20" s="1431" t="s">
        <v>248</v>
      </c>
      <c r="B20" s="1432" t="s">
        <v>214</v>
      </c>
      <c r="C20" s="645" t="s">
        <v>247</v>
      </c>
      <c r="D20" s="1068">
        <v>4371</v>
      </c>
      <c r="E20" s="146">
        <v>94</v>
      </c>
      <c r="F20" s="1068">
        <v>4371</v>
      </c>
      <c r="G20" s="357"/>
      <c r="H20" s="359">
        <f t="shared" si="1"/>
        <v>0</v>
      </c>
      <c r="I20" s="386"/>
    </row>
    <row r="21" spans="1:9" ht="33">
      <c r="A21" s="1367"/>
      <c r="B21" s="1364"/>
      <c r="C21" s="646" t="s">
        <v>51</v>
      </c>
      <c r="D21" s="1063"/>
      <c r="E21" s="143"/>
      <c r="F21" s="1063"/>
      <c r="G21" s="349">
        <f t="shared" si="0"/>
        <v>0</v>
      </c>
      <c r="H21" s="354" t="e">
        <f t="shared" si="1"/>
        <v>#DIV/0!</v>
      </c>
      <c r="I21" s="150"/>
    </row>
    <row r="22" spans="1:9">
      <c r="A22" s="1367"/>
      <c r="B22" s="1365"/>
      <c r="C22" s="646" t="s">
        <v>12</v>
      </c>
      <c r="D22" s="1063">
        <v>2448600</v>
      </c>
      <c r="E22" s="143">
        <v>2448600</v>
      </c>
      <c r="F22" s="1063">
        <v>2448600</v>
      </c>
      <c r="G22" s="349"/>
      <c r="H22" s="1069">
        <f t="shared" si="1"/>
        <v>0</v>
      </c>
      <c r="I22" s="351"/>
    </row>
    <row r="23" spans="1:9" ht="17.25" thickBot="1">
      <c r="A23" s="1375"/>
      <c r="B23" s="1334" t="s">
        <v>14</v>
      </c>
      <c r="C23" s="1335"/>
      <c r="D23" s="1073">
        <f>SUM(D20:D22)</f>
        <v>2452971</v>
      </c>
      <c r="E23" s="1074">
        <f>SUM(E20:E22)</f>
        <v>2448694</v>
      </c>
      <c r="F23" s="1073">
        <f>SUM(F20:F22)</f>
        <v>2452971</v>
      </c>
      <c r="G23" s="1075"/>
      <c r="H23" s="1071">
        <f t="shared" si="1"/>
        <v>0</v>
      </c>
      <c r="I23" s="682"/>
    </row>
    <row r="24" spans="1:9" ht="17.25" thickBot="1">
      <c r="A24" s="1406" t="s">
        <v>18</v>
      </c>
      <c r="B24" s="1336"/>
      <c r="C24" s="1433"/>
      <c r="D24" s="679">
        <f>SUM(D9,D11,D14,D16,D19,D23)</f>
        <v>45240000</v>
      </c>
      <c r="E24" s="679">
        <f t="shared" ref="E24:F24" si="3">SUM(E9,E11,E14,E16,E19,E23)</f>
        <v>34592499</v>
      </c>
      <c r="F24" s="679">
        <f t="shared" si="3"/>
        <v>45240000</v>
      </c>
      <c r="G24" s="680">
        <f t="shared" si="0"/>
        <v>0</v>
      </c>
      <c r="H24" s="1072">
        <f t="shared" si="1"/>
        <v>0</v>
      </c>
      <c r="I24" s="681"/>
    </row>
    <row r="25" spans="1:9" ht="21" thickBot="1">
      <c r="A25" s="1434" t="s">
        <v>74</v>
      </c>
      <c r="B25" s="1435"/>
      <c r="C25" s="1435"/>
      <c r="D25" s="1408"/>
      <c r="E25" s="1408"/>
      <c r="F25" s="1408"/>
      <c r="G25" s="1408"/>
      <c r="H25" s="1408"/>
      <c r="I25" s="1409"/>
    </row>
    <row r="26" spans="1:9" ht="17.45" customHeight="1">
      <c r="A26" s="1241" t="s">
        <v>16</v>
      </c>
      <c r="B26" s="1242"/>
      <c r="C26" s="1428"/>
      <c r="D26" s="1429" t="s">
        <v>302</v>
      </c>
      <c r="E26" s="1183" t="s">
        <v>399</v>
      </c>
      <c r="F26" s="1183" t="s">
        <v>301</v>
      </c>
      <c r="G26" s="1183" t="s">
        <v>71</v>
      </c>
      <c r="H26" s="1323" t="s">
        <v>59</v>
      </c>
      <c r="I26" s="1323" t="s">
        <v>168</v>
      </c>
    </row>
    <row r="27" spans="1:9" ht="18" customHeight="1" thickBot="1">
      <c r="A27" s="398" t="s">
        <v>0</v>
      </c>
      <c r="B27" s="399" t="s">
        <v>1</v>
      </c>
      <c r="C27" s="623" t="s">
        <v>2</v>
      </c>
      <c r="D27" s="1430"/>
      <c r="E27" s="1184"/>
      <c r="F27" s="1184"/>
      <c r="G27" s="1184"/>
      <c r="H27" s="1240"/>
      <c r="I27" s="1240"/>
    </row>
    <row r="28" spans="1:9">
      <c r="A28" s="1389" t="s">
        <v>249</v>
      </c>
      <c r="B28" s="1385" t="s">
        <v>250</v>
      </c>
      <c r="C28" s="252" t="s">
        <v>19</v>
      </c>
      <c r="D28" s="267">
        <v>25200000</v>
      </c>
      <c r="E28" s="267">
        <v>16800000</v>
      </c>
      <c r="F28" s="267">
        <v>25200000</v>
      </c>
      <c r="G28" s="323">
        <f>F28-D28</f>
        <v>0</v>
      </c>
      <c r="H28" s="67">
        <f>G28/D28*100%</f>
        <v>0</v>
      </c>
      <c r="I28" s="152"/>
    </row>
    <row r="29" spans="1:9">
      <c r="A29" s="1389"/>
      <c r="B29" s="1385"/>
      <c r="C29" s="253" t="s">
        <v>20</v>
      </c>
      <c r="D29" s="267">
        <v>2200080</v>
      </c>
      <c r="E29" s="267">
        <v>1466720</v>
      </c>
      <c r="F29" s="267">
        <v>2200080</v>
      </c>
      <c r="G29" s="323">
        <f t="shared" ref="G29:G51" si="4">F29-D29</f>
        <v>0</v>
      </c>
      <c r="H29" s="67">
        <f t="shared" ref="H29:H52" si="5">G29/D29*100%</f>
        <v>0</v>
      </c>
      <c r="I29" s="152"/>
    </row>
    <row r="30" spans="1:9">
      <c r="A30" s="1389"/>
      <c r="B30" s="1385"/>
      <c r="C30" s="253" t="s">
        <v>21</v>
      </c>
      <c r="D30" s="311">
        <v>2698600</v>
      </c>
      <c r="E30" s="267">
        <v>1754070</v>
      </c>
      <c r="F30" s="311">
        <v>2698600</v>
      </c>
      <c r="G30" s="323">
        <f t="shared" si="4"/>
        <v>0</v>
      </c>
      <c r="H30" s="67">
        <f t="shared" si="5"/>
        <v>0</v>
      </c>
      <c r="I30" s="153"/>
    </row>
    <row r="31" spans="1:9">
      <c r="A31" s="1389"/>
      <c r="B31" s="1385"/>
      <c r="C31" s="253" t="s">
        <v>22</v>
      </c>
      <c r="D31" s="311">
        <v>1200000</v>
      </c>
      <c r="E31" s="267">
        <v>800000</v>
      </c>
      <c r="F31" s="311">
        <v>1200000</v>
      </c>
      <c r="G31" s="323">
        <f t="shared" si="4"/>
        <v>0</v>
      </c>
      <c r="H31" s="67">
        <f t="shared" si="5"/>
        <v>0</v>
      </c>
      <c r="I31" s="154"/>
    </row>
    <row r="32" spans="1:9" ht="17.25" thickBot="1">
      <c r="A32" s="1389"/>
      <c r="B32" s="1388"/>
      <c r="C32" s="257" t="s">
        <v>14</v>
      </c>
      <c r="D32" s="312">
        <f>SUM(D28:D31)</f>
        <v>31298680</v>
      </c>
      <c r="E32" s="71">
        <f>SUM(E28:E31)</f>
        <v>20820790</v>
      </c>
      <c r="F32" s="312">
        <f>SUM(F28:F31)</f>
        <v>31298680</v>
      </c>
      <c r="G32" s="324">
        <f t="shared" si="4"/>
        <v>0</v>
      </c>
      <c r="H32" s="1053">
        <f t="shared" si="5"/>
        <v>0</v>
      </c>
      <c r="I32" s="325"/>
    </row>
    <row r="33" spans="1:9">
      <c r="A33" s="1389"/>
      <c r="B33" s="1387" t="s">
        <v>251</v>
      </c>
      <c r="C33" s="256" t="s">
        <v>23</v>
      </c>
      <c r="D33" s="1076">
        <v>50000</v>
      </c>
      <c r="E33" s="1077"/>
      <c r="F33" s="1076">
        <v>50000</v>
      </c>
      <c r="G33" s="57">
        <f t="shared" si="4"/>
        <v>0</v>
      </c>
      <c r="H33" s="322">
        <f t="shared" si="5"/>
        <v>0</v>
      </c>
      <c r="I33" s="330"/>
    </row>
    <row r="34" spans="1:9">
      <c r="A34" s="1389"/>
      <c r="B34" s="1385"/>
      <c r="C34" s="253" t="s">
        <v>24</v>
      </c>
      <c r="D34" s="1078"/>
      <c r="E34" s="1079"/>
      <c r="F34" s="1078"/>
      <c r="G34" s="323"/>
      <c r="H34" s="67"/>
      <c r="I34" s="153"/>
    </row>
    <row r="35" spans="1:9" ht="17.25" thickBot="1">
      <c r="A35" s="1389"/>
      <c r="B35" s="1388"/>
      <c r="C35" s="257" t="s">
        <v>14</v>
      </c>
      <c r="D35" s="312">
        <f>SUM(D33:D34)</f>
        <v>50000</v>
      </c>
      <c r="E35" s="71"/>
      <c r="F35" s="312">
        <f>SUM(F33:F34)</f>
        <v>50000</v>
      </c>
      <c r="G35" s="324">
        <f t="shared" si="4"/>
        <v>0</v>
      </c>
      <c r="H35" s="1053">
        <f t="shared" si="5"/>
        <v>0</v>
      </c>
      <c r="I35" s="72"/>
    </row>
    <row r="36" spans="1:9">
      <c r="A36" s="1389"/>
      <c r="B36" s="1385" t="s">
        <v>252</v>
      </c>
      <c r="C36" s="252" t="s">
        <v>25</v>
      </c>
      <c r="D36" s="1080">
        <v>50000</v>
      </c>
      <c r="E36" s="1081"/>
      <c r="F36" s="1080">
        <v>50000</v>
      </c>
      <c r="G36" s="321">
        <f t="shared" si="4"/>
        <v>0</v>
      </c>
      <c r="H36" s="322">
        <f t="shared" si="5"/>
        <v>0</v>
      </c>
      <c r="I36" s="326"/>
    </row>
    <row r="37" spans="1:9">
      <c r="A37" s="1389"/>
      <c r="B37" s="1385"/>
      <c r="C37" s="253" t="s">
        <v>26</v>
      </c>
      <c r="D37" s="1078"/>
      <c r="E37" s="1079"/>
      <c r="F37" s="1078"/>
      <c r="G37" s="323"/>
      <c r="H37" s="67"/>
      <c r="I37" s="153"/>
    </row>
    <row r="38" spans="1:9">
      <c r="A38" s="1389"/>
      <c r="B38" s="1385"/>
      <c r="C38" s="253" t="s">
        <v>27</v>
      </c>
      <c r="D38" s="1078">
        <v>50000</v>
      </c>
      <c r="E38" s="1079"/>
      <c r="F38" s="1078">
        <v>50000</v>
      </c>
      <c r="G38" s="323">
        <f t="shared" si="4"/>
        <v>0</v>
      </c>
      <c r="H38" s="67">
        <f t="shared" si="5"/>
        <v>0</v>
      </c>
      <c r="I38" s="153"/>
    </row>
    <row r="39" spans="1:9">
      <c r="A39" s="1389"/>
      <c r="B39" s="1385"/>
      <c r="C39" s="253" t="s">
        <v>28</v>
      </c>
      <c r="D39" s="1078"/>
      <c r="E39" s="1079"/>
      <c r="F39" s="1078"/>
      <c r="G39" s="323"/>
      <c r="H39" s="67"/>
      <c r="I39" s="153"/>
    </row>
    <row r="40" spans="1:9">
      <c r="A40" s="1389"/>
      <c r="B40" s="1385"/>
      <c r="C40" s="253" t="s">
        <v>29</v>
      </c>
      <c r="D40" s="1078"/>
      <c r="E40" s="1079"/>
      <c r="F40" s="1078"/>
      <c r="G40" s="323"/>
      <c r="H40" s="67"/>
      <c r="I40" s="155"/>
    </row>
    <row r="41" spans="1:9">
      <c r="A41" s="1389"/>
      <c r="B41" s="1386"/>
      <c r="C41" s="333" t="s">
        <v>14</v>
      </c>
      <c r="D41" s="316">
        <f>SUM(D36:D40)</f>
        <v>100000</v>
      </c>
      <c r="E41" s="268"/>
      <c r="F41" s="316">
        <f>SUM(F36:F40)</f>
        <v>100000</v>
      </c>
      <c r="G41" s="323">
        <f t="shared" si="4"/>
        <v>0</v>
      </c>
      <c r="H41" s="67">
        <f t="shared" si="5"/>
        <v>0</v>
      </c>
      <c r="I41" s="334"/>
    </row>
    <row r="42" spans="1:9" ht="17.25" thickBot="1">
      <c r="A42" s="1353"/>
      <c r="B42" s="1334" t="s">
        <v>14</v>
      </c>
      <c r="C42" s="1351"/>
      <c r="D42" s="312">
        <f>D32+D35+D41</f>
        <v>31448680</v>
      </c>
      <c r="E42" s="71">
        <f>E32+E35+E41</f>
        <v>20820790</v>
      </c>
      <c r="F42" s="312">
        <f>F32+F35+F41</f>
        <v>31448680</v>
      </c>
      <c r="G42" s="324">
        <f t="shared" si="4"/>
        <v>0</v>
      </c>
      <c r="H42" s="1053">
        <f t="shared" si="5"/>
        <v>0</v>
      </c>
      <c r="I42" s="72"/>
    </row>
    <row r="43" spans="1:9">
      <c r="A43" s="1352" t="s">
        <v>255</v>
      </c>
      <c r="B43" s="1387" t="s">
        <v>254</v>
      </c>
      <c r="C43" s="256" t="s">
        <v>30</v>
      </c>
      <c r="D43" s="327"/>
      <c r="E43" s="328"/>
      <c r="F43" s="57"/>
      <c r="G43" s="57">
        <f t="shared" si="4"/>
        <v>0</v>
      </c>
      <c r="H43" s="322"/>
      <c r="I43" s="330"/>
    </row>
    <row r="44" spans="1:9">
      <c r="A44" s="1389"/>
      <c r="B44" s="1386"/>
      <c r="C44" s="253" t="s">
        <v>31</v>
      </c>
      <c r="D44" s="1082">
        <v>13000005</v>
      </c>
      <c r="E44" s="1083">
        <v>13000005</v>
      </c>
      <c r="F44" s="1082">
        <v>13000005</v>
      </c>
      <c r="G44" s="323">
        <f t="shared" si="4"/>
        <v>0</v>
      </c>
      <c r="H44" s="67">
        <f t="shared" si="5"/>
        <v>0</v>
      </c>
      <c r="I44" s="153"/>
    </row>
    <row r="45" spans="1:9" ht="17.25" thickBot="1">
      <c r="A45" s="1353"/>
      <c r="B45" s="1334" t="s">
        <v>14</v>
      </c>
      <c r="C45" s="1351"/>
      <c r="D45" s="318">
        <f>SUM(D43:D44)</f>
        <v>13000005</v>
      </c>
      <c r="E45" s="71">
        <f>SUM(E43:E44)</f>
        <v>13000005</v>
      </c>
      <c r="F45" s="318">
        <f>SUM(F43:F44)</f>
        <v>13000005</v>
      </c>
      <c r="G45" s="324">
        <f t="shared" si="4"/>
        <v>0</v>
      </c>
      <c r="H45" s="67">
        <f t="shared" si="5"/>
        <v>0</v>
      </c>
      <c r="I45" s="325"/>
    </row>
    <row r="46" spans="1:9">
      <c r="A46" s="1352" t="s">
        <v>256</v>
      </c>
      <c r="B46" s="256" t="s">
        <v>5</v>
      </c>
      <c r="C46" s="256" t="s">
        <v>9</v>
      </c>
      <c r="D46" s="1084">
        <v>200000</v>
      </c>
      <c r="E46" s="1085">
        <v>162220</v>
      </c>
      <c r="F46" s="1084">
        <v>200000</v>
      </c>
      <c r="G46" s="57">
        <f t="shared" si="4"/>
        <v>0</v>
      </c>
      <c r="H46" s="67">
        <f t="shared" si="5"/>
        <v>0</v>
      </c>
      <c r="I46" s="337"/>
    </row>
    <row r="47" spans="1:9" ht="17.25" thickBot="1">
      <c r="A47" s="1353"/>
      <c r="B47" s="1334" t="s">
        <v>14</v>
      </c>
      <c r="C47" s="1351"/>
      <c r="D47" s="312">
        <f>SUM(D46)</f>
        <v>200000</v>
      </c>
      <c r="E47" s="71">
        <f>SUM(E46)</f>
        <v>162220</v>
      </c>
      <c r="F47" s="312">
        <f>SUM(F46)</f>
        <v>200000</v>
      </c>
      <c r="G47" s="324">
        <f t="shared" si="4"/>
        <v>0</v>
      </c>
      <c r="H47" s="1038">
        <f t="shared" si="5"/>
        <v>0</v>
      </c>
      <c r="I47" s="325"/>
    </row>
    <row r="48" spans="1:9">
      <c r="A48" s="1352" t="s">
        <v>257</v>
      </c>
      <c r="B48" s="256" t="s">
        <v>258</v>
      </c>
      <c r="C48" s="256" t="s">
        <v>32</v>
      </c>
      <c r="D48" s="56"/>
      <c r="E48" s="56"/>
      <c r="F48" s="56"/>
      <c r="G48" s="57">
        <f t="shared" si="4"/>
        <v>0</v>
      </c>
      <c r="H48" s="322"/>
      <c r="I48" s="59"/>
    </row>
    <row r="49" spans="1:9" ht="17.25" thickBot="1">
      <c r="A49" s="1353"/>
      <c r="B49" s="257" t="s">
        <v>14</v>
      </c>
      <c r="C49" s="257"/>
      <c r="D49" s="71"/>
      <c r="E49" s="71"/>
      <c r="F49" s="71"/>
      <c r="G49" s="324">
        <f t="shared" si="4"/>
        <v>0</v>
      </c>
      <c r="H49" s="67"/>
      <c r="I49" s="72"/>
    </row>
    <row r="50" spans="1:9" ht="33">
      <c r="A50" s="1389" t="s">
        <v>53</v>
      </c>
      <c r="B50" s="331" t="s">
        <v>33</v>
      </c>
      <c r="C50" s="331" t="s">
        <v>34</v>
      </c>
      <c r="D50" s="269">
        <v>591315</v>
      </c>
      <c r="E50" s="269"/>
      <c r="F50" s="269">
        <v>591315</v>
      </c>
      <c r="G50" s="321">
        <f t="shared" si="4"/>
        <v>0</v>
      </c>
      <c r="H50" s="67">
        <f t="shared" si="5"/>
        <v>0</v>
      </c>
      <c r="I50" s="332"/>
    </row>
    <row r="51" spans="1:9" ht="17.25" thickBot="1">
      <c r="A51" s="1389"/>
      <c r="B51" s="258" t="s">
        <v>14</v>
      </c>
      <c r="C51" s="258"/>
      <c r="D51" s="156">
        <f>SUM(D50)</f>
        <v>591315</v>
      </c>
      <c r="E51" s="156"/>
      <c r="F51" s="156">
        <f>SUM(F50)</f>
        <v>591315</v>
      </c>
      <c r="G51" s="55">
        <f t="shared" si="4"/>
        <v>0</v>
      </c>
      <c r="H51" s="1038">
        <f t="shared" si="5"/>
        <v>0</v>
      </c>
      <c r="I51" s="157"/>
    </row>
    <row r="52" spans="1:9" ht="17.25" thickBot="1">
      <c r="A52" s="1393" t="s">
        <v>18</v>
      </c>
      <c r="B52" s="1394"/>
      <c r="C52" s="1394"/>
      <c r="D52" s="160">
        <f>SUM(D42,D45,D47,D49,D51)</f>
        <v>45240000</v>
      </c>
      <c r="E52" s="160">
        <f t="shared" ref="E52:F52" si="6">SUM(E42,E45,E47,E49,E51)</f>
        <v>33983015</v>
      </c>
      <c r="F52" s="160">
        <f t="shared" si="6"/>
        <v>45240000</v>
      </c>
      <c r="G52" s="158">
        <f>F52-D52</f>
        <v>0</v>
      </c>
      <c r="H52" s="1086">
        <f t="shared" si="5"/>
        <v>0</v>
      </c>
      <c r="I52" s="159"/>
    </row>
  </sheetData>
  <mergeCells count="48"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10:A11"/>
    <mergeCell ref="B11:C11"/>
    <mergeCell ref="A17:A19"/>
    <mergeCell ref="B17:B18"/>
    <mergeCell ref="B19:C19"/>
    <mergeCell ref="A12:A14"/>
    <mergeCell ref="B12:B13"/>
    <mergeCell ref="B14:C14"/>
    <mergeCell ref="A15:A16"/>
    <mergeCell ref="B16:C16"/>
    <mergeCell ref="A20:A23"/>
    <mergeCell ref="B20:B22"/>
    <mergeCell ref="B23:C23"/>
    <mergeCell ref="A24:C24"/>
    <mergeCell ref="A25:I25"/>
    <mergeCell ref="H26:H27"/>
    <mergeCell ref="I26:I27"/>
    <mergeCell ref="A28:A42"/>
    <mergeCell ref="B28:B32"/>
    <mergeCell ref="B33:B35"/>
    <mergeCell ref="B36:B41"/>
    <mergeCell ref="B42:C42"/>
    <mergeCell ref="A26:C26"/>
    <mergeCell ref="D26:D27"/>
    <mergeCell ref="E26:E27"/>
    <mergeCell ref="F26:F27"/>
    <mergeCell ref="G26:G27"/>
    <mergeCell ref="A50:A51"/>
    <mergeCell ref="A52:C52"/>
    <mergeCell ref="A43:A45"/>
    <mergeCell ref="B43:B44"/>
    <mergeCell ref="B45:C45"/>
    <mergeCell ref="A46:A47"/>
    <mergeCell ref="B47:C47"/>
    <mergeCell ref="A48:A49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19"/>
  <sheetViews>
    <sheetView topLeftCell="A89" zoomScaleNormal="100" workbookViewId="0">
      <selection activeCell="I45" sqref="I45"/>
    </sheetView>
  </sheetViews>
  <sheetFormatPr defaultColWidth="9" defaultRowHeight="16.5"/>
  <cols>
    <col min="1" max="1" width="14.25" style="2" customWidth="1"/>
    <col min="2" max="2" width="12.875" style="3" customWidth="1"/>
    <col min="3" max="3" width="21.625" style="3" customWidth="1"/>
    <col min="4" max="4" width="17.625" style="2" customWidth="1"/>
    <col min="5" max="5" width="21.25" style="2" customWidth="1"/>
    <col min="6" max="6" width="23" style="2" customWidth="1"/>
    <col min="7" max="7" width="20.125" style="2" customWidth="1"/>
    <col min="8" max="8" width="12.625" style="2" customWidth="1"/>
    <col min="9" max="9" width="38.25" style="2" customWidth="1"/>
    <col min="10" max="10" width="13.375" style="2" bestFit="1" customWidth="1"/>
    <col min="11" max="16384" width="9" style="2"/>
  </cols>
  <sheetData>
    <row r="1" spans="1:10">
      <c r="A1" s="1451"/>
      <c r="B1" s="1451"/>
      <c r="C1" s="1451"/>
      <c r="D1" s="1451"/>
      <c r="E1" s="1451"/>
      <c r="F1" s="1451"/>
      <c r="G1" s="1451"/>
      <c r="H1" s="1451"/>
      <c r="I1" s="1451"/>
    </row>
    <row r="2" spans="1:10" ht="44.25" customHeight="1">
      <c r="A2" s="1452" t="s">
        <v>86</v>
      </c>
      <c r="B2" s="1453"/>
      <c r="C2" s="1453"/>
      <c r="D2" s="1453"/>
      <c r="E2" s="1453"/>
      <c r="F2" s="1453"/>
      <c r="G2" s="1453"/>
      <c r="H2" s="1453"/>
      <c r="I2" s="1453"/>
    </row>
    <row r="3" spans="1:10" customFormat="1" ht="32.1" customHeight="1">
      <c r="A3" s="1383" t="s">
        <v>158</v>
      </c>
      <c r="B3" s="1383"/>
      <c r="C3" s="1383"/>
      <c r="D3" s="1383"/>
      <c r="E3" s="1383"/>
      <c r="F3" s="1383"/>
      <c r="G3" s="1383"/>
      <c r="H3" s="1383"/>
      <c r="I3" s="1383"/>
    </row>
    <row r="4" spans="1:10" customFormat="1" ht="26.1" customHeight="1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10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10" ht="17.25" customHeight="1">
      <c r="A6" s="1225" t="s">
        <v>35</v>
      </c>
      <c r="B6" s="1226"/>
      <c r="C6" s="1226"/>
      <c r="D6" s="1183" t="s">
        <v>302</v>
      </c>
      <c r="E6" s="1183" t="s">
        <v>403</v>
      </c>
      <c r="F6" s="1183" t="s">
        <v>301</v>
      </c>
      <c r="G6" s="1183" t="s">
        <v>71</v>
      </c>
      <c r="H6" s="1185" t="s">
        <v>59</v>
      </c>
      <c r="I6" s="1187" t="s">
        <v>73</v>
      </c>
    </row>
    <row r="7" spans="1:10" ht="17.25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10" ht="33" customHeight="1">
      <c r="A8" s="1285" t="s">
        <v>420</v>
      </c>
      <c r="B8" s="1220" t="s">
        <v>422</v>
      </c>
      <c r="C8" s="402" t="s">
        <v>188</v>
      </c>
      <c r="D8" s="302"/>
      <c r="E8" s="302"/>
      <c r="F8" s="302"/>
      <c r="G8" s="309">
        <f>F8-D8</f>
        <v>0</v>
      </c>
      <c r="H8" s="303"/>
      <c r="I8" s="366"/>
      <c r="J8" s="365"/>
    </row>
    <row r="9" spans="1:10" ht="17.25">
      <c r="A9" s="1285"/>
      <c r="B9" s="1220"/>
      <c r="C9" s="403" t="s">
        <v>191</v>
      </c>
      <c r="D9" s="297"/>
      <c r="E9" s="297"/>
      <c r="F9" s="297"/>
      <c r="G9" s="309">
        <f t="shared" ref="G9:G18" si="0">F9-D9</f>
        <v>0</v>
      </c>
      <c r="H9" s="303"/>
      <c r="I9" s="367"/>
      <c r="J9" s="365"/>
    </row>
    <row r="10" spans="1:10" ht="17.25">
      <c r="A10" s="1285"/>
      <c r="B10" s="1220"/>
      <c r="C10" s="403" t="s">
        <v>192</v>
      </c>
      <c r="D10" s="297"/>
      <c r="E10" s="297"/>
      <c r="F10" s="297"/>
      <c r="G10" s="309">
        <f t="shared" si="0"/>
        <v>0</v>
      </c>
      <c r="H10" s="303"/>
      <c r="I10" s="367"/>
    </row>
    <row r="11" spans="1:10" ht="17.25">
      <c r="A11" s="1285"/>
      <c r="B11" s="1220"/>
      <c r="C11" s="403" t="s">
        <v>193</v>
      </c>
      <c r="D11" s="297"/>
      <c r="E11" s="297"/>
      <c r="F11" s="297"/>
      <c r="G11" s="309">
        <f t="shared" si="0"/>
        <v>0</v>
      </c>
      <c r="H11" s="303"/>
      <c r="I11" s="367"/>
    </row>
    <row r="12" spans="1:10" ht="17.25">
      <c r="A12" s="1285"/>
      <c r="B12" s="1198"/>
      <c r="C12" s="403" t="s">
        <v>194</v>
      </c>
      <c r="D12" s="297"/>
      <c r="E12" s="297"/>
      <c r="F12" s="297"/>
      <c r="G12" s="309">
        <f t="shared" si="0"/>
        <v>0</v>
      </c>
      <c r="H12" s="303"/>
      <c r="I12" s="367"/>
    </row>
    <row r="13" spans="1:10" ht="18" thickBot="1">
      <c r="A13" s="1286"/>
      <c r="B13" s="1293" t="s">
        <v>195</v>
      </c>
      <c r="C13" s="1293"/>
      <c r="D13" s="298">
        <f>SUM(D8:D12)</f>
        <v>0</v>
      </c>
      <c r="E13" s="298">
        <f t="shared" ref="E13:F13" si="1">SUM(E8:E12)</f>
        <v>0</v>
      </c>
      <c r="F13" s="298">
        <f t="shared" si="1"/>
        <v>0</v>
      </c>
      <c r="G13" s="310">
        <f t="shared" si="0"/>
        <v>0</v>
      </c>
      <c r="H13" s="301"/>
      <c r="I13" s="368"/>
    </row>
    <row r="14" spans="1:10" ht="17.25">
      <c r="A14" s="1324" t="s">
        <v>199</v>
      </c>
      <c r="B14" s="1220" t="s">
        <v>200</v>
      </c>
      <c r="C14" s="402" t="s">
        <v>183</v>
      </c>
      <c r="D14" s="684">
        <v>36480000</v>
      </c>
      <c r="E14" s="684">
        <v>20470000</v>
      </c>
      <c r="F14" s="684">
        <v>36480000</v>
      </c>
      <c r="G14" s="803">
        <f t="shared" si="0"/>
        <v>0</v>
      </c>
      <c r="H14" s="303">
        <f t="shared" ref="H14:H48" si="2">G14/D14*100%</f>
        <v>0</v>
      </c>
      <c r="I14" s="369"/>
    </row>
    <row r="15" spans="1:10" ht="17.25">
      <c r="A15" s="1324"/>
      <c r="B15" s="1220"/>
      <c r="C15" s="403" t="s">
        <v>184</v>
      </c>
      <c r="D15" s="844">
        <v>61440000</v>
      </c>
      <c r="E15" s="844">
        <v>48090000</v>
      </c>
      <c r="F15" s="844">
        <v>61440000</v>
      </c>
      <c r="G15" s="803">
        <f t="shared" si="0"/>
        <v>0</v>
      </c>
      <c r="H15" s="303">
        <f t="shared" si="2"/>
        <v>0</v>
      </c>
      <c r="I15" s="370"/>
    </row>
    <row r="16" spans="1:10" ht="17.25">
      <c r="A16" s="1324"/>
      <c r="B16" s="1220"/>
      <c r="C16" s="403" t="s">
        <v>185</v>
      </c>
      <c r="D16" s="844">
        <v>57600000</v>
      </c>
      <c r="E16" s="844">
        <v>39435000</v>
      </c>
      <c r="F16" s="844">
        <v>57600000</v>
      </c>
      <c r="G16" s="803">
        <f t="shared" si="0"/>
        <v>0</v>
      </c>
      <c r="H16" s="303">
        <f t="shared" si="2"/>
        <v>0</v>
      </c>
      <c r="I16" s="370"/>
    </row>
    <row r="17" spans="1:9" ht="17.25">
      <c r="A17" s="1324"/>
      <c r="B17" s="1220"/>
      <c r="C17" s="403" t="s">
        <v>186</v>
      </c>
      <c r="D17" s="844">
        <v>111960000</v>
      </c>
      <c r="E17" s="844">
        <v>63658750</v>
      </c>
      <c r="F17" s="844">
        <v>111960000</v>
      </c>
      <c r="G17" s="803">
        <f t="shared" si="0"/>
        <v>0</v>
      </c>
      <c r="H17" s="303">
        <f t="shared" si="2"/>
        <v>0</v>
      </c>
      <c r="I17" s="370"/>
    </row>
    <row r="18" spans="1:9" ht="17.25">
      <c r="A18" s="1324"/>
      <c r="B18" s="1220"/>
      <c r="C18" s="402" t="s">
        <v>187</v>
      </c>
      <c r="D18" s="844">
        <v>400000</v>
      </c>
      <c r="E18" s="844">
        <v>400000</v>
      </c>
      <c r="F18" s="844">
        <v>400000</v>
      </c>
      <c r="G18" s="803">
        <f t="shared" si="0"/>
        <v>0</v>
      </c>
      <c r="H18" s="303">
        <f t="shared" si="2"/>
        <v>0</v>
      </c>
      <c r="I18" s="367"/>
    </row>
    <row r="19" spans="1:9" ht="17.25">
      <c r="A19" s="1324"/>
      <c r="B19" s="1220"/>
      <c r="C19" s="191" t="s">
        <v>189</v>
      </c>
      <c r="D19" s="297"/>
      <c r="E19" s="844"/>
      <c r="F19" s="297"/>
      <c r="G19" s="803"/>
      <c r="H19" s="303"/>
      <c r="I19" s="367"/>
    </row>
    <row r="20" spans="1:9" ht="17.25">
      <c r="A20" s="1324"/>
      <c r="B20" s="1220"/>
      <c r="C20" s="191" t="s">
        <v>190</v>
      </c>
      <c r="D20" s="297"/>
      <c r="E20" s="297"/>
      <c r="F20" s="297"/>
      <c r="G20" s="803"/>
      <c r="H20" s="303"/>
      <c r="I20" s="367"/>
    </row>
    <row r="21" spans="1:9" s="4" customFormat="1" ht="17.25">
      <c r="A21" s="1324"/>
      <c r="B21" s="1198"/>
      <c r="C21" s="191" t="s">
        <v>209</v>
      </c>
      <c r="D21" s="806"/>
      <c r="E21" s="806"/>
      <c r="F21" s="806"/>
      <c r="G21" s="43"/>
      <c r="H21" s="303"/>
      <c r="I21" s="45"/>
    </row>
    <row r="22" spans="1:9" s="4" customFormat="1" ht="18" thickBot="1">
      <c r="A22" s="1442"/>
      <c r="B22" s="1326" t="s">
        <v>77</v>
      </c>
      <c r="C22" s="1327"/>
      <c r="D22" s="1056">
        <f>SUM(D14:D21)</f>
        <v>267880000</v>
      </c>
      <c r="E22" s="1056">
        <f t="shared" ref="E22" si="3">SUM(E14:E21)</f>
        <v>172053750</v>
      </c>
      <c r="F22" s="1056">
        <f>SUM(F14:F21)</f>
        <v>267880000</v>
      </c>
      <c r="G22" s="1057">
        <f t="shared" ref="G22:G49" si="4">F22-D22</f>
        <v>0</v>
      </c>
      <c r="H22" s="1060">
        <f t="shared" si="2"/>
        <v>0</v>
      </c>
      <c r="I22" s="49"/>
    </row>
    <row r="23" spans="1:9" s="4" customFormat="1" ht="16.5" customHeight="1">
      <c r="A23" s="1287" t="s">
        <v>201</v>
      </c>
      <c r="B23" s="1219" t="s">
        <v>202</v>
      </c>
      <c r="C23" s="192" t="s">
        <v>146</v>
      </c>
      <c r="D23" s="805">
        <v>2400000</v>
      </c>
      <c r="E23" s="805">
        <v>0</v>
      </c>
      <c r="F23" s="805">
        <v>2400000</v>
      </c>
      <c r="G23" s="1058">
        <f t="shared" si="4"/>
        <v>0</v>
      </c>
      <c r="H23" s="303">
        <f t="shared" si="2"/>
        <v>0</v>
      </c>
      <c r="I23" s="92"/>
    </row>
    <row r="24" spans="1:9" s="4" customFormat="1" ht="15" customHeight="1">
      <c r="A24" s="1288"/>
      <c r="B24" s="1220"/>
      <c r="C24" s="403" t="s">
        <v>78</v>
      </c>
      <c r="D24" s="797">
        <v>1119369000</v>
      </c>
      <c r="E24" s="797">
        <v>854649720</v>
      </c>
      <c r="F24" s="797">
        <v>1119369000</v>
      </c>
      <c r="G24" s="804">
        <f t="shared" si="4"/>
        <v>0</v>
      </c>
      <c r="H24" s="303">
        <f t="shared" si="2"/>
        <v>0</v>
      </c>
      <c r="I24" s="93"/>
    </row>
    <row r="25" spans="1:9" s="4" customFormat="1" ht="17.100000000000001" customHeight="1">
      <c r="A25" s="1288"/>
      <c r="B25" s="1220"/>
      <c r="C25" s="403" t="s">
        <v>36</v>
      </c>
      <c r="D25" s="797">
        <v>372931000</v>
      </c>
      <c r="E25" s="797">
        <v>343464960</v>
      </c>
      <c r="F25" s="797">
        <v>372931000</v>
      </c>
      <c r="G25" s="804">
        <f t="shared" si="4"/>
        <v>0</v>
      </c>
      <c r="H25" s="303">
        <f t="shared" si="2"/>
        <v>0</v>
      </c>
      <c r="I25" s="93"/>
    </row>
    <row r="26" spans="1:9" s="4" customFormat="1" ht="18.600000000000001" customHeight="1">
      <c r="A26" s="1288"/>
      <c r="B26" s="1198"/>
      <c r="C26" s="403" t="s">
        <v>79</v>
      </c>
      <c r="D26" s="797">
        <v>68400000</v>
      </c>
      <c r="E26" s="797">
        <v>23424840</v>
      </c>
      <c r="F26" s="797">
        <v>68400000</v>
      </c>
      <c r="G26" s="804">
        <f t="shared" si="4"/>
        <v>0</v>
      </c>
      <c r="H26" s="303">
        <f t="shared" si="2"/>
        <v>0</v>
      </c>
      <c r="I26" s="93"/>
    </row>
    <row r="27" spans="1:9" s="4" customFormat="1" ht="18" thickBot="1">
      <c r="A27" s="1289"/>
      <c r="B27" s="1282" t="s">
        <v>47</v>
      </c>
      <c r="C27" s="1318"/>
      <c r="D27" s="1059">
        <f>SUM(D23:D26)</f>
        <v>1563100000</v>
      </c>
      <c r="E27" s="1059">
        <f t="shared" ref="E27" si="5">SUM(E23:E26)</f>
        <v>1221539520</v>
      </c>
      <c r="F27" s="1059">
        <f>SUM(F23:F26)</f>
        <v>1563100000</v>
      </c>
      <c r="G27" s="1009">
        <f t="shared" si="4"/>
        <v>0</v>
      </c>
      <c r="H27" s="1061">
        <f t="shared" si="2"/>
        <v>0</v>
      </c>
      <c r="I27" s="94"/>
    </row>
    <row r="28" spans="1:9" s="4" customFormat="1" ht="17.25">
      <c r="A28" s="1236" t="s">
        <v>203</v>
      </c>
      <c r="B28" s="1198" t="s">
        <v>204</v>
      </c>
      <c r="C28" s="196" t="s">
        <v>7</v>
      </c>
      <c r="D28" s="827">
        <v>175150000</v>
      </c>
      <c r="E28" s="827">
        <v>121409275</v>
      </c>
      <c r="F28" s="827">
        <v>175150000</v>
      </c>
      <c r="G28" s="43">
        <f t="shared" si="4"/>
        <v>0</v>
      </c>
      <c r="H28" s="303">
        <f t="shared" si="2"/>
        <v>0</v>
      </c>
      <c r="I28" s="95"/>
    </row>
    <row r="29" spans="1:9" s="4" customFormat="1" ht="16.5" customHeight="1">
      <c r="A29" s="1237"/>
      <c r="B29" s="1199"/>
      <c r="C29" s="196" t="s">
        <v>8</v>
      </c>
      <c r="D29" s="806">
        <v>18000000</v>
      </c>
      <c r="E29" s="806">
        <v>11221630</v>
      </c>
      <c r="F29" s="806">
        <v>18000000</v>
      </c>
      <c r="G29" s="43">
        <f t="shared" si="4"/>
        <v>0</v>
      </c>
      <c r="H29" s="303">
        <f t="shared" si="2"/>
        <v>0</v>
      </c>
      <c r="I29" s="45"/>
    </row>
    <row r="30" spans="1:9" s="4" customFormat="1" ht="18" thickBot="1">
      <c r="A30" s="1238"/>
      <c r="B30" s="1293" t="s">
        <v>48</v>
      </c>
      <c r="C30" s="1293"/>
      <c r="D30" s="732">
        <f>SUM(D28:D29)</f>
        <v>193150000</v>
      </c>
      <c r="E30" s="732">
        <f t="shared" ref="E30" si="6">SUM(E28:E29)</f>
        <v>132630905</v>
      </c>
      <c r="F30" s="732">
        <f>SUM(F28:F29)</f>
        <v>193150000</v>
      </c>
      <c r="G30" s="809">
        <f t="shared" si="4"/>
        <v>0</v>
      </c>
      <c r="H30" s="1060">
        <f t="shared" si="2"/>
        <v>0</v>
      </c>
      <c r="I30" s="50"/>
    </row>
    <row r="31" spans="1:9" s="4" customFormat="1" ht="17.25">
      <c r="A31" s="1284" t="s">
        <v>205</v>
      </c>
      <c r="B31" s="1219" t="s">
        <v>210</v>
      </c>
      <c r="C31" s="192" t="s">
        <v>196</v>
      </c>
      <c r="D31" s="84"/>
      <c r="E31" s="84"/>
      <c r="F31" s="82"/>
      <c r="G31" s="82">
        <f t="shared" si="4"/>
        <v>0</v>
      </c>
      <c r="H31" s="303"/>
      <c r="I31" s="92"/>
    </row>
    <row r="32" spans="1:9" s="4" customFormat="1" ht="17.25">
      <c r="A32" s="1285"/>
      <c r="B32" s="1198"/>
      <c r="C32" s="403" t="s">
        <v>197</v>
      </c>
      <c r="D32" s="79"/>
      <c r="E32" s="79"/>
      <c r="F32" s="79"/>
      <c r="G32" s="79">
        <f t="shared" si="4"/>
        <v>0</v>
      </c>
      <c r="H32" s="303"/>
      <c r="I32" s="96"/>
    </row>
    <row r="33" spans="1:9" s="4" customFormat="1" ht="18" thickBot="1">
      <c r="A33" s="1286"/>
      <c r="B33" s="404"/>
      <c r="C33" s="404" t="s">
        <v>198</v>
      </c>
      <c r="D33" s="86">
        <f>SUM(D31:D32)</f>
        <v>0</v>
      </c>
      <c r="E33" s="86">
        <f t="shared" ref="E33:F33" si="7">SUM(E31:E32)</f>
        <v>0</v>
      </c>
      <c r="F33" s="86">
        <f t="shared" si="7"/>
        <v>0</v>
      </c>
      <c r="G33" s="48">
        <f t="shared" si="4"/>
        <v>0</v>
      </c>
      <c r="H33" s="799"/>
      <c r="I33" s="94"/>
    </row>
    <row r="34" spans="1:9" s="4" customFormat="1" ht="17.25">
      <c r="A34" s="411"/>
      <c r="B34" s="1220" t="s">
        <v>211</v>
      </c>
      <c r="C34" s="402" t="s">
        <v>225</v>
      </c>
      <c r="D34" s="805">
        <v>9000000</v>
      </c>
      <c r="E34" s="82"/>
      <c r="F34" s="805">
        <v>9000000</v>
      </c>
      <c r="G34" s="165">
        <f t="shared" si="4"/>
        <v>0</v>
      </c>
      <c r="H34" s="303">
        <f t="shared" si="2"/>
        <v>0</v>
      </c>
      <c r="I34" s="306"/>
    </row>
    <row r="35" spans="1:9" s="4" customFormat="1" ht="17.25">
      <c r="A35" s="837"/>
      <c r="B35" s="1220"/>
      <c r="C35" s="842" t="s">
        <v>226</v>
      </c>
      <c r="D35" s="797">
        <v>0</v>
      </c>
      <c r="E35" s="82"/>
      <c r="F35" s="797">
        <v>0</v>
      </c>
      <c r="G35" s="79"/>
      <c r="H35" s="303"/>
      <c r="I35" s="306"/>
    </row>
    <row r="36" spans="1:9" s="4" customFormat="1" ht="16.5" customHeight="1">
      <c r="A36" s="1214" t="s">
        <v>4</v>
      </c>
      <c r="B36" s="1198"/>
      <c r="C36" s="191" t="s">
        <v>520</v>
      </c>
      <c r="D36" s="1087"/>
      <c r="E36" s="79"/>
      <c r="F36" s="1087"/>
      <c r="G36" s="79">
        <f t="shared" si="4"/>
        <v>0</v>
      </c>
      <c r="H36" s="303"/>
      <c r="I36" s="96"/>
    </row>
    <row r="37" spans="1:9" s="4" customFormat="1" ht="18" thickBot="1">
      <c r="A37" s="1215"/>
      <c r="B37" s="1320" t="s">
        <v>45</v>
      </c>
      <c r="C37" s="1321"/>
      <c r="D37" s="848">
        <f>SUM(D34:D36)</f>
        <v>9000000</v>
      </c>
      <c r="E37" s="848">
        <f t="shared" ref="E37" si="8">SUM(E34:E36)</f>
        <v>0</v>
      </c>
      <c r="F37" s="848">
        <f>SUM(F34:F36)</f>
        <v>9000000</v>
      </c>
      <c r="G37" s="781">
        <f t="shared" si="4"/>
        <v>0</v>
      </c>
      <c r="H37" s="1060">
        <f t="shared" si="2"/>
        <v>0</v>
      </c>
      <c r="I37" s="50"/>
    </row>
    <row r="38" spans="1:9" s="4" customFormat="1" ht="17.25">
      <c r="A38" s="1213" t="s">
        <v>212</v>
      </c>
      <c r="B38" s="1219" t="s">
        <v>213</v>
      </c>
      <c r="C38" s="194" t="s">
        <v>10</v>
      </c>
      <c r="D38" s="806">
        <v>65000000</v>
      </c>
      <c r="E38" s="806">
        <v>89736513</v>
      </c>
      <c r="F38" s="806">
        <v>65000000</v>
      </c>
      <c r="G38" s="44">
        <f t="shared" si="4"/>
        <v>0</v>
      </c>
      <c r="H38" s="303">
        <f t="shared" si="2"/>
        <v>0</v>
      </c>
      <c r="I38" s="87"/>
    </row>
    <row r="39" spans="1:9" s="4" customFormat="1" ht="18" customHeight="1">
      <c r="A39" s="1214"/>
      <c r="B39" s="1198"/>
      <c r="C39" s="1035" t="s">
        <v>216</v>
      </c>
      <c r="D39" s="811">
        <v>40000000</v>
      </c>
      <c r="E39" s="811">
        <v>56281223</v>
      </c>
      <c r="F39" s="811">
        <v>40000000</v>
      </c>
      <c r="G39" s="44">
        <f t="shared" si="4"/>
        <v>0</v>
      </c>
      <c r="H39" s="303">
        <f t="shared" si="2"/>
        <v>0</v>
      </c>
      <c r="I39" s="305"/>
    </row>
    <row r="40" spans="1:9" s="4" customFormat="1" ht="18" thickBot="1">
      <c r="A40" s="1215"/>
      <c r="B40" s="1311" t="s">
        <v>80</v>
      </c>
      <c r="C40" s="1312"/>
      <c r="D40" s="1059">
        <f>SUM(D38:D39)</f>
        <v>105000000</v>
      </c>
      <c r="E40" s="1059">
        <f t="shared" ref="E40" si="9">SUM(E38:E39)</f>
        <v>146017736</v>
      </c>
      <c r="F40" s="1059">
        <f>SUM(F38:F39)</f>
        <v>105000000</v>
      </c>
      <c r="G40" s="713">
        <f t="shared" si="4"/>
        <v>0</v>
      </c>
      <c r="H40" s="1088">
        <f t="shared" si="2"/>
        <v>0</v>
      </c>
      <c r="I40" s="94"/>
    </row>
    <row r="41" spans="1:9" s="4" customFormat="1" ht="18" thickBot="1">
      <c r="A41" s="1438" t="s">
        <v>214</v>
      </c>
      <c r="B41" s="1234" t="s">
        <v>214</v>
      </c>
      <c r="C41" s="1030" t="s">
        <v>488</v>
      </c>
      <c r="D41" s="84"/>
      <c r="E41" s="84"/>
      <c r="F41" s="83"/>
      <c r="G41" s="200">
        <f t="shared" si="4"/>
        <v>0</v>
      </c>
      <c r="H41" s="813"/>
      <c r="I41" s="92"/>
    </row>
    <row r="42" spans="1:9" s="4" customFormat="1" ht="17.25">
      <c r="A42" s="1439"/>
      <c r="B42" s="1199"/>
      <c r="C42" s="1032" t="s">
        <v>215</v>
      </c>
      <c r="D42" s="805">
        <v>500000</v>
      </c>
      <c r="E42" s="805">
        <v>186652</v>
      </c>
      <c r="F42" s="805">
        <v>500000</v>
      </c>
      <c r="G42" s="44">
        <f t="shared" si="4"/>
        <v>0</v>
      </c>
      <c r="H42" s="303">
        <f t="shared" si="2"/>
        <v>0</v>
      </c>
      <c r="I42" s="96"/>
    </row>
    <row r="43" spans="1:9" s="4" customFormat="1" ht="17.25">
      <c r="A43" s="1439"/>
      <c r="B43" s="1199"/>
      <c r="C43" s="1032" t="s">
        <v>217</v>
      </c>
      <c r="D43" s="797">
        <v>0</v>
      </c>
      <c r="E43" s="797">
        <v>0</v>
      </c>
      <c r="F43" s="797">
        <v>0</v>
      </c>
      <c r="G43" s="44">
        <f t="shared" si="4"/>
        <v>0</v>
      </c>
      <c r="H43" s="303"/>
      <c r="I43" s="96"/>
    </row>
    <row r="44" spans="1:9" s="4" customFormat="1" ht="17.25">
      <c r="A44" s="1439"/>
      <c r="B44" s="1199"/>
      <c r="C44" s="1032" t="s">
        <v>12</v>
      </c>
      <c r="D44" s="797">
        <v>21370000</v>
      </c>
      <c r="E44" s="797">
        <v>8537710</v>
      </c>
      <c r="F44" s="797">
        <v>21370000</v>
      </c>
      <c r="G44" s="44">
        <f t="shared" si="4"/>
        <v>0</v>
      </c>
      <c r="H44" s="303">
        <f t="shared" si="2"/>
        <v>0</v>
      </c>
      <c r="I44" s="96"/>
    </row>
    <row r="45" spans="1:9" s="4" customFormat="1" ht="18" thickBot="1">
      <c r="A45" s="1440"/>
      <c r="B45" s="1293" t="s">
        <v>45</v>
      </c>
      <c r="C45" s="1293"/>
      <c r="D45" s="1059">
        <f>SUM(D42:D44)</f>
        <v>21870000</v>
      </c>
      <c r="E45" s="1059">
        <f t="shared" ref="E45" si="10">SUM(E42:E44)</f>
        <v>8724362</v>
      </c>
      <c r="F45" s="1059">
        <f>SUM(F42:F44)</f>
        <v>21870000</v>
      </c>
      <c r="G45" s="713">
        <f t="shared" si="4"/>
        <v>0</v>
      </c>
      <c r="H45" s="1088">
        <f t="shared" si="2"/>
        <v>0</v>
      </c>
      <c r="I45" s="94"/>
    </row>
    <row r="46" spans="1:9" s="4" customFormat="1" ht="18" customHeight="1">
      <c r="A46" s="1236" t="s">
        <v>218</v>
      </c>
      <c r="B46" s="1198" t="s">
        <v>219</v>
      </c>
      <c r="C46" s="1031" t="s">
        <v>220</v>
      </c>
      <c r="D46" s="82"/>
      <c r="E46" s="82"/>
      <c r="F46" s="287"/>
      <c r="G46" s="44">
        <f t="shared" si="4"/>
        <v>0</v>
      </c>
      <c r="H46" s="303" t="e">
        <f t="shared" si="2"/>
        <v>#DIV/0!</v>
      </c>
      <c r="I46" s="306"/>
    </row>
    <row r="47" spans="1:9" s="4" customFormat="1" ht="18" customHeight="1">
      <c r="A47" s="1237"/>
      <c r="B47" s="1199"/>
      <c r="C47" s="403" t="s">
        <v>221</v>
      </c>
      <c r="D47" s="79"/>
      <c r="E47" s="79"/>
      <c r="F47" s="52"/>
      <c r="G47" s="44">
        <f t="shared" si="4"/>
        <v>0</v>
      </c>
      <c r="H47" s="303" t="e">
        <f t="shared" si="2"/>
        <v>#DIV/0!</v>
      </c>
      <c r="I47" s="96"/>
    </row>
    <row r="48" spans="1:9" s="4" customFormat="1" ht="18" thickBot="1">
      <c r="A48" s="1441"/>
      <c r="B48" s="1313" t="s">
        <v>46</v>
      </c>
      <c r="C48" s="1313"/>
      <c r="D48" s="163">
        <f>SUM(D46:D47)</f>
        <v>0</v>
      </c>
      <c r="E48" s="163">
        <f t="shared" ref="E48:F48" si="11">SUM(E46:E47)</f>
        <v>0</v>
      </c>
      <c r="F48" s="163">
        <f t="shared" si="11"/>
        <v>0</v>
      </c>
      <c r="G48" s="165">
        <f t="shared" si="4"/>
        <v>0</v>
      </c>
      <c r="H48" s="303" t="e">
        <f t="shared" si="2"/>
        <v>#DIV/0!</v>
      </c>
      <c r="I48" s="167"/>
    </row>
    <row r="49" spans="1:9" ht="17.25" thickBot="1">
      <c r="A49" s="1314" t="s">
        <v>81</v>
      </c>
      <c r="B49" s="1315"/>
      <c r="C49" s="1316"/>
      <c r="D49" s="375">
        <f>SUM(D22,D27,D30,D37,D40,D45,D48)</f>
        <v>2160000000</v>
      </c>
      <c r="E49" s="375">
        <f t="shared" ref="E49:F49" si="12">SUM(E22,E27,E30,E37,E40,E45,E48)</f>
        <v>1680966273</v>
      </c>
      <c r="F49" s="375">
        <f t="shared" si="12"/>
        <v>2160000000</v>
      </c>
      <c r="G49" s="168">
        <f t="shared" si="4"/>
        <v>0</v>
      </c>
      <c r="H49" s="169">
        <f>G49/D49*100%</f>
        <v>0</v>
      </c>
      <c r="I49" s="91"/>
    </row>
    <row r="50" spans="1:9" ht="27.6" customHeight="1" thickBot="1">
      <c r="A50" s="1449" t="s">
        <v>83</v>
      </c>
      <c r="B50" s="1297"/>
      <c r="C50" s="1297"/>
      <c r="D50" s="1297"/>
      <c r="E50" s="1297"/>
      <c r="F50" s="1297"/>
      <c r="G50" s="1297"/>
      <c r="H50" s="1297"/>
      <c r="I50" s="1450"/>
    </row>
    <row r="51" spans="1:9" ht="17.25" customHeight="1">
      <c r="A51" s="1225" t="s">
        <v>35</v>
      </c>
      <c r="B51" s="1226"/>
      <c r="C51" s="1226"/>
      <c r="D51" s="1183" t="s">
        <v>302</v>
      </c>
      <c r="E51" s="1183" t="s">
        <v>401</v>
      </c>
      <c r="F51" s="1183" t="s">
        <v>301</v>
      </c>
      <c r="G51" s="1183" t="s">
        <v>71</v>
      </c>
      <c r="H51" s="1185" t="s">
        <v>59</v>
      </c>
      <c r="I51" s="1187" t="s">
        <v>73</v>
      </c>
    </row>
    <row r="52" spans="1:9" ht="17.25" customHeight="1" thickBot="1">
      <c r="A52" s="97" t="s">
        <v>0</v>
      </c>
      <c r="B52" s="170" t="s">
        <v>1</v>
      </c>
      <c r="C52" s="170" t="s">
        <v>2</v>
      </c>
      <c r="D52" s="1184"/>
      <c r="E52" s="1184"/>
      <c r="F52" s="1184"/>
      <c r="G52" s="1184"/>
      <c r="H52" s="1186"/>
      <c r="I52" s="1188"/>
    </row>
    <row r="53" spans="1:9" s="4" customFormat="1" ht="17.25" customHeight="1">
      <c r="A53" s="204" t="s">
        <v>228</v>
      </c>
      <c r="B53" s="1234" t="s">
        <v>229</v>
      </c>
      <c r="C53" s="729" t="s">
        <v>19</v>
      </c>
      <c r="D53" s="817">
        <v>648211000</v>
      </c>
      <c r="E53" s="817">
        <v>432271030</v>
      </c>
      <c r="F53" s="817">
        <v>648211000</v>
      </c>
      <c r="G53" s="200">
        <f>F53-D53</f>
        <v>0</v>
      </c>
      <c r="H53" s="596">
        <f>G53/D53*100%</f>
        <v>0</v>
      </c>
      <c r="I53" s="737"/>
    </row>
    <row r="54" spans="1:9" s="4" customFormat="1">
      <c r="A54" s="77"/>
      <c r="B54" s="1199"/>
      <c r="C54" s="195" t="s">
        <v>38</v>
      </c>
      <c r="D54" s="818">
        <v>148224000</v>
      </c>
      <c r="E54" s="818">
        <v>85953520</v>
      </c>
      <c r="F54" s="818">
        <v>148224000</v>
      </c>
      <c r="G54" s="44">
        <f t="shared" ref="G54:G117" si="13">F54-D54</f>
        <v>0</v>
      </c>
      <c r="H54" s="162">
        <f t="shared" ref="H54:H117" si="14">G54/D54*100%</f>
        <v>0</v>
      </c>
      <c r="I54" s="45"/>
    </row>
    <row r="55" spans="1:9" s="4" customFormat="1">
      <c r="A55" s="77"/>
      <c r="B55" s="1199"/>
      <c r="C55" s="195" t="s">
        <v>222</v>
      </c>
      <c r="D55" s="818">
        <v>2000000</v>
      </c>
      <c r="E55" s="818">
        <v>0</v>
      </c>
      <c r="F55" s="818">
        <v>2000000</v>
      </c>
      <c r="G55" s="44">
        <f t="shared" si="13"/>
        <v>0</v>
      </c>
      <c r="H55" s="162">
        <f t="shared" si="14"/>
        <v>0</v>
      </c>
      <c r="I55" s="45"/>
    </row>
    <row r="56" spans="1:9" s="4" customFormat="1" ht="15.75" customHeight="1">
      <c r="A56" s="77"/>
      <c r="B56" s="1199"/>
      <c r="C56" s="195" t="s">
        <v>223</v>
      </c>
      <c r="D56" s="818">
        <v>66430000</v>
      </c>
      <c r="E56" s="818">
        <v>46647110</v>
      </c>
      <c r="F56" s="818">
        <v>66430000</v>
      </c>
      <c r="G56" s="44">
        <f t="shared" si="13"/>
        <v>0</v>
      </c>
      <c r="H56" s="162">
        <f t="shared" si="14"/>
        <v>0</v>
      </c>
      <c r="I56" s="45"/>
    </row>
    <row r="57" spans="1:9" s="4" customFormat="1" ht="16.5" customHeight="1">
      <c r="A57" s="77"/>
      <c r="B57" s="1199"/>
      <c r="C57" s="195" t="s">
        <v>39</v>
      </c>
      <c r="D57" s="818">
        <v>80912000</v>
      </c>
      <c r="E57" s="818">
        <v>44826830</v>
      </c>
      <c r="F57" s="818">
        <v>80912000</v>
      </c>
      <c r="G57" s="44">
        <f t="shared" si="13"/>
        <v>0</v>
      </c>
      <c r="H57" s="162">
        <f t="shared" si="14"/>
        <v>0</v>
      </c>
      <c r="I57" s="45"/>
    </row>
    <row r="58" spans="1:9" s="4" customFormat="1" ht="16.5" customHeight="1">
      <c r="A58" s="77"/>
      <c r="B58" s="1199"/>
      <c r="C58" s="195" t="s">
        <v>22</v>
      </c>
      <c r="D58" s="818">
        <v>9120000</v>
      </c>
      <c r="E58" s="818">
        <v>6375200</v>
      </c>
      <c r="F58" s="818">
        <v>9120000</v>
      </c>
      <c r="G58" s="44">
        <f t="shared" si="13"/>
        <v>0</v>
      </c>
      <c r="H58" s="162">
        <f t="shared" si="14"/>
        <v>0</v>
      </c>
      <c r="I58" s="45"/>
    </row>
    <row r="59" spans="1:9" s="4" customFormat="1" ht="17.25" thickBot="1">
      <c r="A59" s="77"/>
      <c r="B59" s="1235"/>
      <c r="C59" s="731" t="s">
        <v>14</v>
      </c>
      <c r="D59" s="1090">
        <f>SUM(D53:D58)</f>
        <v>954897000</v>
      </c>
      <c r="E59" s="1090">
        <f t="shared" ref="E59" si="15">SUM(E53:E58)</f>
        <v>616073690</v>
      </c>
      <c r="F59" s="1090">
        <f>SUM(F53:F58)</f>
        <v>954897000</v>
      </c>
      <c r="G59" s="48">
        <f t="shared" si="13"/>
        <v>0</v>
      </c>
      <c r="H59" s="299">
        <f t="shared" si="14"/>
        <v>0</v>
      </c>
      <c r="I59" s="49"/>
    </row>
    <row r="60" spans="1:9" s="4" customFormat="1" ht="17.100000000000001" customHeight="1">
      <c r="A60" s="77"/>
      <c r="B60" s="1234" t="s">
        <v>230</v>
      </c>
      <c r="C60" s="194" t="s">
        <v>23</v>
      </c>
      <c r="D60" s="810">
        <v>4800000</v>
      </c>
      <c r="E60" s="817">
        <v>810920</v>
      </c>
      <c r="F60" s="810">
        <v>4800000</v>
      </c>
      <c r="G60" s="200">
        <f t="shared" si="13"/>
        <v>0</v>
      </c>
      <c r="H60" s="596">
        <f t="shared" si="14"/>
        <v>0</v>
      </c>
      <c r="I60" s="737"/>
    </row>
    <row r="61" spans="1:9" s="4" customFormat="1" ht="17.100000000000001" customHeight="1">
      <c r="A61" s="77"/>
      <c r="B61" s="1199"/>
      <c r="C61" s="285" t="s">
        <v>224</v>
      </c>
      <c r="D61" s="818">
        <v>0</v>
      </c>
      <c r="E61" s="818">
        <v>0</v>
      </c>
      <c r="F61" s="818">
        <v>0</v>
      </c>
      <c r="G61" s="44">
        <f t="shared" si="13"/>
        <v>0</v>
      </c>
      <c r="H61" s="162"/>
      <c r="I61" s="45"/>
    </row>
    <row r="62" spans="1:9" s="4" customFormat="1">
      <c r="A62" s="77"/>
      <c r="B62" s="1199"/>
      <c r="C62" s="195" t="s">
        <v>24</v>
      </c>
      <c r="D62" s="818">
        <v>5200000</v>
      </c>
      <c r="E62" s="818">
        <v>972000</v>
      </c>
      <c r="F62" s="818">
        <v>5200000</v>
      </c>
      <c r="G62" s="44">
        <f t="shared" si="13"/>
        <v>0</v>
      </c>
      <c r="H62" s="162">
        <f t="shared" si="14"/>
        <v>0</v>
      </c>
      <c r="I62" s="45"/>
    </row>
    <row r="63" spans="1:9" s="4" customFormat="1" ht="17.25" thickBot="1">
      <c r="A63" s="77"/>
      <c r="B63" s="1235"/>
      <c r="C63" s="731" t="s">
        <v>14</v>
      </c>
      <c r="D63" s="1090">
        <f>SUM(D60:D62)</f>
        <v>10000000</v>
      </c>
      <c r="E63" s="1090">
        <f t="shared" ref="E63" si="16">SUM(E60:E62)</f>
        <v>1782920</v>
      </c>
      <c r="F63" s="1090">
        <f>SUM(F60:F62)</f>
        <v>10000000</v>
      </c>
      <c r="G63" s="48">
        <f t="shared" si="13"/>
        <v>0</v>
      </c>
      <c r="H63" s="299">
        <f t="shared" si="14"/>
        <v>0</v>
      </c>
      <c r="I63" s="49"/>
    </row>
    <row r="64" spans="1:9" s="4" customFormat="1">
      <c r="A64" s="77"/>
      <c r="B64" s="1234" t="s">
        <v>231</v>
      </c>
      <c r="C64" s="729" t="s">
        <v>25</v>
      </c>
      <c r="D64" s="817">
        <v>360000</v>
      </c>
      <c r="E64" s="1091">
        <v>0</v>
      </c>
      <c r="F64" s="817">
        <v>360000</v>
      </c>
      <c r="G64" s="200">
        <f t="shared" si="13"/>
        <v>0</v>
      </c>
      <c r="H64" s="596">
        <f t="shared" si="14"/>
        <v>0</v>
      </c>
      <c r="I64" s="737"/>
    </row>
    <row r="65" spans="1:9" s="4" customFormat="1" ht="16.5" customHeight="1">
      <c r="A65" s="77"/>
      <c r="B65" s="1199"/>
      <c r="C65" s="195" t="s">
        <v>40</v>
      </c>
      <c r="D65" s="822">
        <v>35452000</v>
      </c>
      <c r="E65" s="823">
        <v>17607200</v>
      </c>
      <c r="F65" s="822">
        <v>35452000</v>
      </c>
      <c r="G65" s="44">
        <f t="shared" si="13"/>
        <v>0</v>
      </c>
      <c r="H65" s="162">
        <f t="shared" si="14"/>
        <v>0</v>
      </c>
      <c r="I65" s="45"/>
    </row>
    <row r="66" spans="1:9" s="4" customFormat="1">
      <c r="A66" s="77"/>
      <c r="B66" s="1199"/>
      <c r="C66" s="195" t="s">
        <v>27</v>
      </c>
      <c r="D66" s="822">
        <v>58026000</v>
      </c>
      <c r="E66" s="797">
        <v>34288020</v>
      </c>
      <c r="F66" s="822">
        <v>58026000</v>
      </c>
      <c r="G66" s="44">
        <f t="shared" si="13"/>
        <v>0</v>
      </c>
      <c r="H66" s="162">
        <f t="shared" si="14"/>
        <v>0</v>
      </c>
      <c r="I66" s="45"/>
    </row>
    <row r="67" spans="1:9" s="4" customFormat="1" ht="17.100000000000001" customHeight="1">
      <c r="A67" s="77"/>
      <c r="B67" s="1199"/>
      <c r="C67" s="195" t="s">
        <v>28</v>
      </c>
      <c r="D67" s="822">
        <v>14284000</v>
      </c>
      <c r="E67" s="797">
        <v>8968950</v>
      </c>
      <c r="F67" s="822">
        <v>14284000</v>
      </c>
      <c r="G67" s="44">
        <f t="shared" si="13"/>
        <v>0</v>
      </c>
      <c r="H67" s="162">
        <f t="shared" si="14"/>
        <v>0</v>
      </c>
      <c r="I67" s="45"/>
    </row>
    <row r="68" spans="1:9" s="4" customFormat="1">
      <c r="A68" s="119"/>
      <c r="B68" s="1199"/>
      <c r="C68" s="195" t="s">
        <v>41</v>
      </c>
      <c r="D68" s="824">
        <v>6900000</v>
      </c>
      <c r="E68" s="823">
        <v>1675182</v>
      </c>
      <c r="F68" s="824">
        <v>6900000</v>
      </c>
      <c r="G68" s="165">
        <f t="shared" si="13"/>
        <v>0</v>
      </c>
      <c r="H68" s="162">
        <f t="shared" si="14"/>
        <v>0</v>
      </c>
      <c r="I68" s="89"/>
    </row>
    <row r="69" spans="1:9" s="4" customFormat="1">
      <c r="A69" s="119"/>
      <c r="B69" s="1199"/>
      <c r="C69" s="1035" t="s">
        <v>227</v>
      </c>
      <c r="D69" s="797">
        <v>0</v>
      </c>
      <c r="E69" s="797">
        <v>0</v>
      </c>
      <c r="F69" s="797">
        <v>0</v>
      </c>
      <c r="G69" s="79">
        <f t="shared" si="13"/>
        <v>0</v>
      </c>
      <c r="H69" s="162"/>
      <c r="I69" s="96"/>
    </row>
    <row r="70" spans="1:9" s="4" customFormat="1" ht="17.100000000000001" customHeight="1">
      <c r="A70" s="119"/>
      <c r="B70" s="1199"/>
      <c r="C70" s="1035" t="s">
        <v>42</v>
      </c>
      <c r="D70" s="797">
        <v>36900000</v>
      </c>
      <c r="E70" s="797">
        <v>9995050</v>
      </c>
      <c r="F70" s="797">
        <v>36900000</v>
      </c>
      <c r="G70" s="79">
        <f t="shared" si="13"/>
        <v>0</v>
      </c>
      <c r="H70" s="162">
        <f t="shared" si="14"/>
        <v>0</v>
      </c>
      <c r="I70" s="96"/>
    </row>
    <row r="71" spans="1:9" s="4" customFormat="1" ht="17.25" thickBot="1">
      <c r="A71" s="119"/>
      <c r="B71" s="1235"/>
      <c r="C71" s="738" t="s">
        <v>45</v>
      </c>
      <c r="D71" s="1092">
        <f>SUM(D64:D70)</f>
        <v>151922000</v>
      </c>
      <c r="E71" s="1092">
        <f t="shared" ref="E71" si="17">SUM(E64:E70)</f>
        <v>72534402</v>
      </c>
      <c r="F71" s="1092">
        <f>SUM(F64:F70)</f>
        <v>151922000</v>
      </c>
      <c r="G71" s="48">
        <f t="shared" si="13"/>
        <v>0</v>
      </c>
      <c r="H71" s="299">
        <f t="shared" si="14"/>
        <v>0</v>
      </c>
      <c r="I71" s="50"/>
    </row>
    <row r="72" spans="1:9" s="4" customFormat="1" ht="17.25" thickBot="1">
      <c r="A72" s="171" t="s">
        <v>159</v>
      </c>
      <c r="B72" s="1444" t="s">
        <v>46</v>
      </c>
      <c r="C72" s="1445"/>
      <c r="D72" s="1089">
        <f>SUM(D59,D63,D71)</f>
        <v>1116819000</v>
      </c>
      <c r="E72" s="1056">
        <f t="shared" ref="E72" si="18">SUM(E59,E63,E71)</f>
        <v>690391012</v>
      </c>
      <c r="F72" s="1089">
        <f>SUM(F59,F63,F71)</f>
        <v>1116819000</v>
      </c>
      <c r="G72" s="48">
        <f t="shared" si="13"/>
        <v>0</v>
      </c>
      <c r="H72" s="299">
        <f t="shared" si="14"/>
        <v>0</v>
      </c>
      <c r="I72" s="49"/>
    </row>
    <row r="73" spans="1:9" s="4" customFormat="1">
      <c r="A73" s="1236" t="s">
        <v>232</v>
      </c>
      <c r="B73" s="1198" t="s">
        <v>233</v>
      </c>
      <c r="C73" s="196" t="s">
        <v>13</v>
      </c>
      <c r="D73" s="1094">
        <v>15000000</v>
      </c>
      <c r="E73" s="805">
        <v>8617710</v>
      </c>
      <c r="F73" s="1094">
        <v>15000000</v>
      </c>
      <c r="G73" s="826">
        <f t="shared" si="13"/>
        <v>0</v>
      </c>
      <c r="H73" s="162">
        <f t="shared" si="14"/>
        <v>0</v>
      </c>
      <c r="I73" s="45"/>
    </row>
    <row r="74" spans="1:9" s="4" customFormat="1">
      <c r="A74" s="1236"/>
      <c r="B74" s="1198"/>
      <c r="C74" s="659" t="s">
        <v>468</v>
      </c>
      <c r="D74" s="761"/>
      <c r="E74" s="287"/>
      <c r="F74" s="761"/>
      <c r="G74" s="44">
        <f t="shared" si="13"/>
        <v>0</v>
      </c>
      <c r="H74" s="162" t="e">
        <f t="shared" si="14"/>
        <v>#DIV/0!</v>
      </c>
      <c r="I74" s="45"/>
    </row>
    <row r="75" spans="1:9" s="4" customFormat="1" ht="16.5" customHeight="1">
      <c r="A75" s="1237"/>
      <c r="B75" s="1199"/>
      <c r="C75" s="191" t="s">
        <v>43</v>
      </c>
      <c r="D75" s="1093">
        <v>190091000</v>
      </c>
      <c r="E75" s="797">
        <v>78724490</v>
      </c>
      <c r="F75" s="1093">
        <v>190091000</v>
      </c>
      <c r="G75" s="43">
        <f t="shared" si="13"/>
        <v>0</v>
      </c>
      <c r="H75" s="162">
        <f t="shared" si="14"/>
        <v>0</v>
      </c>
      <c r="I75" s="45"/>
    </row>
    <row r="76" spans="1:9" s="4" customFormat="1" ht="15.95" customHeight="1" thickBot="1">
      <c r="A76" s="1238"/>
      <c r="B76" s="1446" t="s">
        <v>46</v>
      </c>
      <c r="C76" s="1447"/>
      <c r="D76" s="763">
        <f>SUM(D73:D75)</f>
        <v>205091000</v>
      </c>
      <c r="E76" s="763">
        <f t="shared" ref="E76" si="19">SUM(E73:E75)</f>
        <v>87342200</v>
      </c>
      <c r="F76" s="763">
        <f>SUM(F73:F75)</f>
        <v>205091000</v>
      </c>
      <c r="G76" s="812">
        <f t="shared" si="13"/>
        <v>0</v>
      </c>
      <c r="H76" s="162">
        <f t="shared" si="14"/>
        <v>0</v>
      </c>
      <c r="I76" s="50"/>
    </row>
    <row r="77" spans="1:9" s="4" customFormat="1" ht="15.95" customHeight="1">
      <c r="A77" s="1213" t="s">
        <v>346</v>
      </c>
      <c r="B77" s="1217" t="s">
        <v>170</v>
      </c>
      <c r="C77" s="295" t="s">
        <v>171</v>
      </c>
      <c r="D77" s="287"/>
      <c r="E77" s="287"/>
      <c r="F77" s="287"/>
      <c r="G77" s="82">
        <f t="shared" si="13"/>
        <v>0</v>
      </c>
      <c r="H77" s="162" t="e">
        <f t="shared" si="14"/>
        <v>#DIV/0!</v>
      </c>
      <c r="I77" s="306"/>
    </row>
    <row r="78" spans="1:9" s="4" customFormat="1" ht="15.95" customHeight="1">
      <c r="A78" s="1214"/>
      <c r="B78" s="1217"/>
      <c r="C78" s="295" t="s">
        <v>172</v>
      </c>
      <c r="D78" s="287"/>
      <c r="E78" s="287"/>
      <c r="F78" s="287"/>
      <c r="G78" s="79">
        <f t="shared" si="13"/>
        <v>0</v>
      </c>
      <c r="H78" s="162" t="e">
        <f t="shared" si="14"/>
        <v>#DIV/0!</v>
      </c>
      <c r="I78" s="306"/>
    </row>
    <row r="79" spans="1:9" s="4" customFormat="1" ht="15.95" customHeight="1">
      <c r="A79" s="1214"/>
      <c r="B79" s="1217"/>
      <c r="C79" s="295" t="s">
        <v>237</v>
      </c>
      <c r="D79" s="287"/>
      <c r="E79" s="287"/>
      <c r="F79" s="287"/>
      <c r="G79" s="79">
        <f t="shared" si="13"/>
        <v>0</v>
      </c>
      <c r="H79" s="162" t="e">
        <f t="shared" si="14"/>
        <v>#DIV/0!</v>
      </c>
      <c r="I79" s="306"/>
    </row>
    <row r="80" spans="1:9" s="4" customFormat="1" ht="15.95" customHeight="1">
      <c r="A80" s="1214"/>
      <c r="B80" s="1217"/>
      <c r="C80" s="296" t="s">
        <v>173</v>
      </c>
      <c r="D80" s="52"/>
      <c r="E80" s="52"/>
      <c r="F80" s="52"/>
      <c r="G80" s="79">
        <f t="shared" si="13"/>
        <v>0</v>
      </c>
      <c r="H80" s="162" t="e">
        <f t="shared" si="14"/>
        <v>#DIV/0!</v>
      </c>
      <c r="I80" s="96"/>
    </row>
    <row r="81" spans="1:9" s="4" customFormat="1" ht="15.95" customHeight="1">
      <c r="A81" s="1214"/>
      <c r="B81" s="1217"/>
      <c r="C81" s="296" t="s">
        <v>238</v>
      </c>
      <c r="D81" s="52"/>
      <c r="E81" s="52"/>
      <c r="F81" s="52"/>
      <c r="G81" s="79">
        <f t="shared" si="13"/>
        <v>0</v>
      </c>
      <c r="H81" s="162" t="e">
        <f t="shared" si="14"/>
        <v>#DIV/0!</v>
      </c>
      <c r="I81" s="96"/>
    </row>
    <row r="82" spans="1:9" s="4" customFormat="1" ht="15.95" customHeight="1">
      <c r="A82" s="1214"/>
      <c r="B82" s="1448"/>
      <c r="C82" s="294" t="s">
        <v>174</v>
      </c>
      <c r="D82" s="79">
        <f>SUM(D77:D81)</f>
        <v>0</v>
      </c>
      <c r="E82" s="79">
        <f t="shared" ref="E82:F82" si="20">SUM(E77:E81)</f>
        <v>0</v>
      </c>
      <c r="F82" s="79">
        <f t="shared" si="20"/>
        <v>0</v>
      </c>
      <c r="G82" s="79">
        <f t="shared" si="13"/>
        <v>0</v>
      </c>
      <c r="H82" s="162" t="e">
        <f t="shared" si="14"/>
        <v>#DIV/0!</v>
      </c>
      <c r="I82" s="96"/>
    </row>
    <row r="83" spans="1:9" s="4" customFormat="1" ht="17.25" customHeight="1">
      <c r="A83" s="1214"/>
      <c r="B83" s="1220" t="s">
        <v>347</v>
      </c>
      <c r="C83" s="293" t="s">
        <v>206</v>
      </c>
      <c r="D83" s="797">
        <v>25050000</v>
      </c>
      <c r="E83" s="797">
        <v>5509529</v>
      </c>
      <c r="F83" s="797">
        <v>25050000</v>
      </c>
      <c r="G83" s="79">
        <f t="shared" si="13"/>
        <v>0</v>
      </c>
      <c r="H83" s="162">
        <f t="shared" si="14"/>
        <v>0</v>
      </c>
      <c r="I83" s="96"/>
    </row>
    <row r="84" spans="1:9" s="4" customFormat="1" ht="20.25" customHeight="1">
      <c r="A84" s="1214"/>
      <c r="B84" s="1220"/>
      <c r="C84" s="293" t="s">
        <v>234</v>
      </c>
      <c r="D84" s="797">
        <v>689116000</v>
      </c>
      <c r="E84" s="797">
        <v>368996147</v>
      </c>
      <c r="F84" s="797">
        <v>689116000</v>
      </c>
      <c r="G84" s="79">
        <f t="shared" si="13"/>
        <v>0</v>
      </c>
      <c r="H84" s="162">
        <f t="shared" si="14"/>
        <v>0</v>
      </c>
      <c r="I84" s="96"/>
    </row>
    <row r="85" spans="1:9" s="4" customFormat="1" ht="18" customHeight="1">
      <c r="A85" s="1214"/>
      <c r="B85" s="1220"/>
      <c r="C85" s="293" t="s">
        <v>235</v>
      </c>
      <c r="D85" s="797">
        <v>105300000</v>
      </c>
      <c r="E85" s="797">
        <v>33243566</v>
      </c>
      <c r="F85" s="797">
        <v>105300000</v>
      </c>
      <c r="G85" s="79">
        <f t="shared" si="13"/>
        <v>0</v>
      </c>
      <c r="H85" s="162">
        <f t="shared" si="14"/>
        <v>0</v>
      </c>
      <c r="I85" s="96"/>
    </row>
    <row r="86" spans="1:9" s="4" customFormat="1" ht="20.25" customHeight="1">
      <c r="A86" s="1214"/>
      <c r="B86" s="1220"/>
      <c r="C86" s="293" t="s">
        <v>180</v>
      </c>
      <c r="D86" s="52"/>
      <c r="E86" s="52"/>
      <c r="F86" s="52"/>
      <c r="G86" s="79">
        <f t="shared" si="13"/>
        <v>0</v>
      </c>
      <c r="H86" s="162" t="e">
        <f t="shared" si="14"/>
        <v>#DIV/0!</v>
      </c>
      <c r="I86" s="96"/>
    </row>
    <row r="87" spans="1:9" s="4" customFormat="1" ht="22.5" customHeight="1">
      <c r="A87" s="1214"/>
      <c r="B87" s="1220"/>
      <c r="C87" s="293" t="s">
        <v>177</v>
      </c>
      <c r="D87" s="52"/>
      <c r="E87" s="52"/>
      <c r="F87" s="52"/>
      <c r="G87" s="79">
        <f t="shared" si="13"/>
        <v>0</v>
      </c>
      <c r="H87" s="162" t="e">
        <f t="shared" si="14"/>
        <v>#DIV/0!</v>
      </c>
      <c r="I87" s="96"/>
    </row>
    <row r="88" spans="1:9" s="4" customFormat="1" ht="20.25" customHeight="1">
      <c r="A88" s="1214"/>
      <c r="B88" s="1220"/>
      <c r="C88" s="293" t="s">
        <v>181</v>
      </c>
      <c r="D88" s="52"/>
      <c r="E88" s="52"/>
      <c r="F88" s="52"/>
      <c r="G88" s="79">
        <f t="shared" si="13"/>
        <v>0</v>
      </c>
      <c r="H88" s="162" t="e">
        <f t="shared" si="14"/>
        <v>#DIV/0!</v>
      </c>
      <c r="I88" s="96"/>
    </row>
    <row r="89" spans="1:9" s="4" customFormat="1" ht="15" customHeight="1">
      <c r="A89" s="1214"/>
      <c r="B89" s="1220"/>
      <c r="C89" s="293" t="s">
        <v>178</v>
      </c>
      <c r="D89" s="52"/>
      <c r="E89" s="52"/>
      <c r="F89" s="52"/>
      <c r="G89" s="79">
        <f t="shared" si="13"/>
        <v>0</v>
      </c>
      <c r="H89" s="162" t="e">
        <f t="shared" si="14"/>
        <v>#DIV/0!</v>
      </c>
      <c r="I89" s="96"/>
    </row>
    <row r="90" spans="1:9" s="4" customFormat="1" ht="18" customHeight="1">
      <c r="A90" s="1214"/>
      <c r="B90" s="1220"/>
      <c r="C90" s="293" t="s">
        <v>179</v>
      </c>
      <c r="D90" s="52"/>
      <c r="E90" s="52"/>
      <c r="F90" s="52"/>
      <c r="G90" s="79">
        <f t="shared" si="13"/>
        <v>0</v>
      </c>
      <c r="H90" s="162" t="e">
        <f t="shared" si="14"/>
        <v>#DIV/0!</v>
      </c>
      <c r="I90" s="96"/>
    </row>
    <row r="91" spans="1:9" s="4" customFormat="1" ht="19.5" customHeight="1">
      <c r="A91" s="1214"/>
      <c r="B91" s="1220"/>
      <c r="C91" s="293" t="s">
        <v>176</v>
      </c>
      <c r="D91" s="52"/>
      <c r="E91" s="52"/>
      <c r="F91" s="52"/>
      <c r="G91" s="79">
        <f t="shared" si="13"/>
        <v>0</v>
      </c>
      <c r="H91" s="162" t="e">
        <f t="shared" si="14"/>
        <v>#DIV/0!</v>
      </c>
      <c r="I91" s="96"/>
    </row>
    <row r="92" spans="1:9" s="4" customFormat="1">
      <c r="A92" s="1214"/>
      <c r="B92" s="1220"/>
      <c r="C92" s="293" t="s">
        <v>175</v>
      </c>
      <c r="D92" s="52"/>
      <c r="E92" s="52"/>
      <c r="F92" s="52"/>
      <c r="G92" s="79">
        <f t="shared" si="13"/>
        <v>0</v>
      </c>
      <c r="H92" s="162" t="e">
        <f t="shared" si="14"/>
        <v>#DIV/0!</v>
      </c>
      <c r="I92" s="96"/>
    </row>
    <row r="93" spans="1:9" s="4" customFormat="1">
      <c r="A93" s="1214"/>
      <c r="B93" s="1220"/>
      <c r="C93" s="293" t="s">
        <v>296</v>
      </c>
      <c r="D93" s="52"/>
      <c r="E93" s="52"/>
      <c r="F93" s="52"/>
      <c r="G93" s="79">
        <f t="shared" si="13"/>
        <v>0</v>
      </c>
      <c r="H93" s="162" t="e">
        <f t="shared" si="14"/>
        <v>#DIV/0!</v>
      </c>
      <c r="I93" s="96"/>
    </row>
    <row r="94" spans="1:9" s="4" customFormat="1">
      <c r="A94" s="1214"/>
      <c r="B94" s="1220"/>
      <c r="C94" s="293" t="s">
        <v>304</v>
      </c>
      <c r="D94" s="52"/>
      <c r="E94" s="52"/>
      <c r="F94" s="52"/>
      <c r="G94" s="79">
        <f t="shared" si="13"/>
        <v>0</v>
      </c>
      <c r="H94" s="162" t="e">
        <f t="shared" si="14"/>
        <v>#DIV/0!</v>
      </c>
      <c r="I94" s="96"/>
    </row>
    <row r="95" spans="1:9" s="4" customFormat="1">
      <c r="A95" s="1214"/>
      <c r="B95" s="1220"/>
      <c r="C95" s="293" t="s">
        <v>305</v>
      </c>
      <c r="D95" s="52"/>
      <c r="E95" s="52"/>
      <c r="F95" s="52"/>
      <c r="G95" s="79">
        <f t="shared" si="13"/>
        <v>0</v>
      </c>
      <c r="H95" s="162" t="e">
        <f t="shared" si="14"/>
        <v>#DIV/0!</v>
      </c>
      <c r="I95" s="96"/>
    </row>
    <row r="96" spans="1:9" s="4" customFormat="1">
      <c r="A96" s="1214"/>
      <c r="B96" s="1220"/>
      <c r="C96" s="293" t="s">
        <v>306</v>
      </c>
      <c r="D96" s="52"/>
      <c r="E96" s="52"/>
      <c r="F96" s="52"/>
      <c r="G96" s="79">
        <f t="shared" si="13"/>
        <v>0</v>
      </c>
      <c r="H96" s="162" t="e">
        <f t="shared" si="14"/>
        <v>#DIV/0!</v>
      </c>
      <c r="I96" s="96"/>
    </row>
    <row r="97" spans="1:9" s="4" customFormat="1">
      <c r="A97" s="1214"/>
      <c r="B97" s="1220"/>
      <c r="C97" s="293" t="s">
        <v>307</v>
      </c>
      <c r="D97" s="52"/>
      <c r="E97" s="52"/>
      <c r="F97" s="52"/>
      <c r="G97" s="79">
        <f t="shared" si="13"/>
        <v>0</v>
      </c>
      <c r="H97" s="162" t="e">
        <f t="shared" si="14"/>
        <v>#DIV/0!</v>
      </c>
      <c r="I97" s="96"/>
    </row>
    <row r="98" spans="1:9" s="4" customFormat="1">
      <c r="A98" s="1214"/>
      <c r="B98" s="1220"/>
      <c r="C98" s="293" t="s">
        <v>308</v>
      </c>
      <c r="D98" s="52"/>
      <c r="E98" s="52"/>
      <c r="F98" s="52"/>
      <c r="G98" s="79">
        <f t="shared" si="13"/>
        <v>0</v>
      </c>
      <c r="H98" s="162" t="e">
        <f t="shared" si="14"/>
        <v>#DIV/0!</v>
      </c>
      <c r="I98" s="96"/>
    </row>
    <row r="99" spans="1:9" s="4" customFormat="1">
      <c r="A99" s="1214"/>
      <c r="B99" s="1220"/>
      <c r="C99" s="293" t="s">
        <v>309</v>
      </c>
      <c r="D99" s="52"/>
      <c r="E99" s="52"/>
      <c r="F99" s="52"/>
      <c r="G99" s="79">
        <f t="shared" si="13"/>
        <v>0</v>
      </c>
      <c r="H99" s="162" t="e">
        <f t="shared" si="14"/>
        <v>#DIV/0!</v>
      </c>
      <c r="I99" s="96"/>
    </row>
    <row r="100" spans="1:9" s="4" customFormat="1">
      <c r="A100" s="1214"/>
      <c r="B100" s="1220"/>
      <c r="C100" s="293" t="s">
        <v>310</v>
      </c>
      <c r="D100" s="52"/>
      <c r="E100" s="52"/>
      <c r="F100" s="52"/>
      <c r="G100" s="79">
        <f t="shared" si="13"/>
        <v>0</v>
      </c>
      <c r="H100" s="162" t="e">
        <f t="shared" si="14"/>
        <v>#DIV/0!</v>
      </c>
      <c r="I100" s="96"/>
    </row>
    <row r="101" spans="1:9" s="4" customFormat="1">
      <c r="A101" s="1214"/>
      <c r="B101" s="1220"/>
      <c r="C101" s="293" t="s">
        <v>297</v>
      </c>
      <c r="D101" s="52"/>
      <c r="E101" s="52"/>
      <c r="F101" s="52"/>
      <c r="G101" s="79">
        <f t="shared" si="13"/>
        <v>0</v>
      </c>
      <c r="H101" s="162" t="e">
        <f t="shared" si="14"/>
        <v>#DIV/0!</v>
      </c>
      <c r="I101" s="96"/>
    </row>
    <row r="102" spans="1:9" s="4" customFormat="1">
      <c r="A102" s="1214"/>
      <c r="B102" s="1220"/>
      <c r="C102" s="293" t="s">
        <v>298</v>
      </c>
      <c r="D102" s="52"/>
      <c r="E102" s="52"/>
      <c r="F102" s="52"/>
      <c r="G102" s="79">
        <f t="shared" si="13"/>
        <v>0</v>
      </c>
      <c r="H102" s="162" t="e">
        <f t="shared" si="14"/>
        <v>#DIV/0!</v>
      </c>
      <c r="I102" s="96"/>
    </row>
    <row r="103" spans="1:9" s="4" customFormat="1">
      <c r="A103" s="1214"/>
      <c r="B103" s="1220"/>
      <c r="C103" s="293" t="s">
        <v>299</v>
      </c>
      <c r="D103" s="52"/>
      <c r="E103" s="52"/>
      <c r="F103" s="52"/>
      <c r="G103" s="79">
        <f t="shared" si="13"/>
        <v>0</v>
      </c>
      <c r="H103" s="162" t="e">
        <f t="shared" si="14"/>
        <v>#DIV/0!</v>
      </c>
      <c r="I103" s="96"/>
    </row>
    <row r="104" spans="1:9" s="4" customFormat="1">
      <c r="A104" s="1214"/>
      <c r="B104" s="1220"/>
      <c r="C104" s="293" t="s">
        <v>300</v>
      </c>
      <c r="D104" s="52"/>
      <c r="E104" s="52"/>
      <c r="F104" s="52"/>
      <c r="G104" s="79">
        <f t="shared" si="13"/>
        <v>0</v>
      </c>
      <c r="H104" s="162" t="e">
        <f t="shared" si="14"/>
        <v>#DIV/0!</v>
      </c>
      <c r="I104" s="96"/>
    </row>
    <row r="105" spans="1:9" s="4" customFormat="1">
      <c r="A105" s="1214"/>
      <c r="B105" s="1198"/>
      <c r="C105" s="283" t="s">
        <v>182</v>
      </c>
      <c r="D105" s="849">
        <f>SUM(D83:D104)</f>
        <v>819466000</v>
      </c>
      <c r="E105" s="849">
        <f>SUM(E83:E104)</f>
        <v>407749242</v>
      </c>
      <c r="F105" s="849">
        <f>SUM(F83:F104)</f>
        <v>819466000</v>
      </c>
      <c r="G105" s="849">
        <f t="shared" si="13"/>
        <v>0</v>
      </c>
      <c r="H105" s="873">
        <f t="shared" si="14"/>
        <v>0</v>
      </c>
      <c r="I105" s="96"/>
    </row>
    <row r="106" spans="1:9" s="4" customFormat="1" ht="17.25" thickBot="1">
      <c r="A106" s="1215"/>
      <c r="B106" s="1293" t="s">
        <v>46</v>
      </c>
      <c r="C106" s="1293"/>
      <c r="D106" s="712">
        <f>SUM(D82,D105)</f>
        <v>819466000</v>
      </c>
      <c r="E106" s="712">
        <f>SUM(E82,E105)</f>
        <v>407749242</v>
      </c>
      <c r="F106" s="712">
        <f>SUM(F82,F105)</f>
        <v>819466000</v>
      </c>
      <c r="G106" s="713">
        <f t="shared" si="13"/>
        <v>0</v>
      </c>
      <c r="H106" s="879">
        <f t="shared" si="14"/>
        <v>0</v>
      </c>
      <c r="I106" s="372"/>
    </row>
    <row r="107" spans="1:9" s="4" customFormat="1">
      <c r="A107" s="1214" t="s">
        <v>5</v>
      </c>
      <c r="B107" s="218" t="s">
        <v>342</v>
      </c>
      <c r="C107" s="285" t="s">
        <v>9</v>
      </c>
      <c r="D107" s="1095">
        <v>2000000</v>
      </c>
      <c r="E107" s="805">
        <v>200000</v>
      </c>
      <c r="F107" s="1095">
        <v>2000000</v>
      </c>
      <c r="G107" s="44">
        <f t="shared" si="13"/>
        <v>0</v>
      </c>
      <c r="H107" s="162">
        <f t="shared" si="14"/>
        <v>0</v>
      </c>
      <c r="I107" s="45"/>
    </row>
    <row r="108" spans="1:9" s="4" customFormat="1" ht="17.25" thickBot="1">
      <c r="A108" s="1215"/>
      <c r="B108" s="1311" t="s">
        <v>46</v>
      </c>
      <c r="C108" s="1312"/>
      <c r="D108" s="1096">
        <f>D107</f>
        <v>2000000</v>
      </c>
      <c r="E108" s="1096">
        <f t="shared" ref="E108" si="21">E107</f>
        <v>200000</v>
      </c>
      <c r="F108" s="1096">
        <f>F107</f>
        <v>2000000</v>
      </c>
      <c r="G108" s="203">
        <f t="shared" si="13"/>
        <v>0</v>
      </c>
      <c r="H108" s="304">
        <f t="shared" si="14"/>
        <v>0</v>
      </c>
      <c r="I108" s="50"/>
    </row>
    <row r="109" spans="1:9" s="4" customFormat="1" ht="18.95" customHeight="1">
      <c r="A109" s="1196" t="s">
        <v>345</v>
      </c>
      <c r="B109" s="1198" t="s">
        <v>258</v>
      </c>
      <c r="C109" s="196" t="s">
        <v>82</v>
      </c>
      <c r="D109" s="829">
        <v>10000000</v>
      </c>
      <c r="E109" s="805">
        <v>0</v>
      </c>
      <c r="F109" s="829">
        <v>10000000</v>
      </c>
      <c r="G109" s="202">
        <f t="shared" si="13"/>
        <v>0</v>
      </c>
      <c r="H109" s="162">
        <f t="shared" si="14"/>
        <v>0</v>
      </c>
      <c r="I109" s="47"/>
    </row>
    <row r="110" spans="1:9" s="4" customFormat="1">
      <c r="A110" s="1196"/>
      <c r="B110" s="1199"/>
      <c r="C110" s="191" t="s">
        <v>44</v>
      </c>
      <c r="D110" s="1097">
        <v>6624000</v>
      </c>
      <c r="E110" s="797">
        <v>30402</v>
      </c>
      <c r="F110" s="1097">
        <v>6624000</v>
      </c>
      <c r="G110" s="44">
        <f t="shared" si="13"/>
        <v>0</v>
      </c>
      <c r="H110" s="162">
        <f t="shared" si="14"/>
        <v>0</v>
      </c>
      <c r="I110" s="45"/>
    </row>
    <row r="111" spans="1:9" s="4" customFormat="1" ht="17.100000000000001" customHeight="1" thickBot="1">
      <c r="A111" s="1443"/>
      <c r="B111" s="1444" t="s">
        <v>46</v>
      </c>
      <c r="C111" s="1445"/>
      <c r="D111" s="1089">
        <f>SUM(D109:D110)</f>
        <v>16624000</v>
      </c>
      <c r="E111" s="1089">
        <f t="shared" ref="E111" si="22">SUM(E109:E110)</f>
        <v>30402</v>
      </c>
      <c r="F111" s="1089">
        <f>SUM(F109:F110)</f>
        <v>16624000</v>
      </c>
      <c r="G111" s="203">
        <f t="shared" si="13"/>
        <v>0</v>
      </c>
      <c r="H111" s="162">
        <f t="shared" si="14"/>
        <v>0</v>
      </c>
      <c r="I111" s="50"/>
    </row>
    <row r="112" spans="1:9" s="4" customFormat="1" ht="17.100000000000001" customHeight="1">
      <c r="A112" s="1227" t="s">
        <v>218</v>
      </c>
      <c r="B112" s="1230" t="s">
        <v>525</v>
      </c>
      <c r="C112" s="194" t="s">
        <v>220</v>
      </c>
      <c r="D112" s="901"/>
      <c r="E112" s="901"/>
      <c r="F112" s="912"/>
      <c r="G112" s="200">
        <f t="shared" si="13"/>
        <v>0</v>
      </c>
      <c r="H112" s="920" t="e">
        <f t="shared" si="14"/>
        <v>#DIV/0!</v>
      </c>
      <c r="I112" s="913"/>
    </row>
    <row r="113" spans="1:9">
      <c r="A113" s="1228"/>
      <c r="B113" s="1231"/>
      <c r="C113" s="842" t="s">
        <v>526</v>
      </c>
      <c r="D113" s="897"/>
      <c r="E113" s="897"/>
      <c r="F113" s="897"/>
      <c r="G113" s="44">
        <f t="shared" si="13"/>
        <v>0</v>
      </c>
      <c r="H113" s="686" t="e">
        <f t="shared" si="14"/>
        <v>#DIV/0!</v>
      </c>
      <c r="I113" s="914"/>
    </row>
    <row r="114" spans="1:9" ht="17.25" thickBot="1">
      <c r="A114" s="1229"/>
      <c r="B114" s="1444" t="s">
        <v>15</v>
      </c>
      <c r="C114" s="1445"/>
      <c r="D114" s="770">
        <f>SUM(D112:D113)</f>
        <v>0</v>
      </c>
      <c r="E114" s="770">
        <f t="shared" ref="E114:F114" si="23">SUM(E112:E113)</f>
        <v>0</v>
      </c>
      <c r="F114" s="770">
        <f t="shared" si="23"/>
        <v>0</v>
      </c>
      <c r="G114" s="48">
        <f t="shared" si="13"/>
        <v>0</v>
      </c>
      <c r="H114" s="918" t="e">
        <f t="shared" si="14"/>
        <v>#DIV/0!</v>
      </c>
      <c r="I114" s="50"/>
    </row>
    <row r="115" spans="1:9">
      <c r="A115" s="1227" t="s">
        <v>527</v>
      </c>
      <c r="B115" s="1230" t="s">
        <v>525</v>
      </c>
      <c r="C115" s="194" t="s">
        <v>529</v>
      </c>
      <c r="D115" s="901"/>
      <c r="E115" s="901">
        <f>'[1]9-1.은학의집(재가복지)'!E115+'[1]9-2은학의집(요양시설)'!E115</f>
        <v>0</v>
      </c>
      <c r="F115" s="901"/>
      <c r="G115" s="200">
        <f t="shared" si="13"/>
        <v>0</v>
      </c>
      <c r="H115" s="920" t="e">
        <f t="shared" si="14"/>
        <v>#DIV/0!</v>
      </c>
      <c r="I115" s="913"/>
    </row>
    <row r="116" spans="1:9" ht="33">
      <c r="A116" s="1228"/>
      <c r="B116" s="1231"/>
      <c r="C116" s="842" t="s">
        <v>531</v>
      </c>
      <c r="D116" s="897"/>
      <c r="E116" s="897">
        <f>'[1]9-1.은학의집(재가복지)'!E116+'[1]9-2은학의집(요양시설)'!E116</f>
        <v>0</v>
      </c>
      <c r="F116" s="897"/>
      <c r="G116" s="44">
        <f t="shared" si="13"/>
        <v>0</v>
      </c>
      <c r="H116" s="686" t="e">
        <f t="shared" si="14"/>
        <v>#DIV/0!</v>
      </c>
      <c r="I116" s="914"/>
    </row>
    <row r="117" spans="1:9" ht="17.25" thickBot="1">
      <c r="A117" s="1229"/>
      <c r="B117" s="1444" t="s">
        <v>532</v>
      </c>
      <c r="C117" s="1445"/>
      <c r="D117" s="770">
        <f>SUM(D115:D116)</f>
        <v>0</v>
      </c>
      <c r="E117" s="770">
        <f t="shared" ref="E117:F117" si="24">SUM(E115:E116)</f>
        <v>0</v>
      </c>
      <c r="F117" s="770">
        <f t="shared" si="24"/>
        <v>0</v>
      </c>
      <c r="G117" s="48">
        <f t="shared" si="13"/>
        <v>0</v>
      </c>
      <c r="H117" s="918" t="e">
        <f t="shared" si="14"/>
        <v>#DIV/0!</v>
      </c>
      <c r="I117" s="50"/>
    </row>
    <row r="118" spans="1:9" ht="17.25" thickBot="1">
      <c r="A118" s="893" t="s">
        <v>53</v>
      </c>
      <c r="B118" s="894" t="s">
        <v>533</v>
      </c>
      <c r="C118" s="895" t="s">
        <v>534</v>
      </c>
      <c r="D118" s="885"/>
      <c r="E118" s="1098">
        <v>495253417</v>
      </c>
      <c r="F118" s="887"/>
      <c r="G118" s="865">
        <f t="shared" ref="G118:G119" si="25">F118-D118</f>
        <v>0</v>
      </c>
      <c r="H118" s="922" t="e">
        <f t="shared" ref="H118:H119" si="26">G118/D118*100%</f>
        <v>#DIV/0!</v>
      </c>
      <c r="I118" s="867"/>
    </row>
    <row r="119" spans="1:9" ht="17.25" thickBot="1">
      <c r="A119" s="1455" t="s">
        <v>535</v>
      </c>
      <c r="B119" s="1456"/>
      <c r="C119" s="1457"/>
      <c r="D119" s="925">
        <f>SUM(D72,D76,D106,D108,D111,D118,D117,D114)</f>
        <v>2160000000</v>
      </c>
      <c r="E119" s="925">
        <f t="shared" ref="E119:F119" si="27">SUM(E72,E76,E106,E108,E111,E118,E117,E114)</f>
        <v>1680966273</v>
      </c>
      <c r="F119" s="925">
        <f t="shared" si="27"/>
        <v>2160000000</v>
      </c>
      <c r="G119" s="926">
        <f t="shared" si="25"/>
        <v>0</v>
      </c>
      <c r="H119" s="927">
        <f t="shared" si="26"/>
        <v>0</v>
      </c>
      <c r="I119" s="928"/>
    </row>
  </sheetData>
  <mergeCells count="69">
    <mergeCell ref="A119:C119"/>
    <mergeCell ref="A112:A114"/>
    <mergeCell ref="B112:B113"/>
    <mergeCell ref="B114:C114"/>
    <mergeCell ref="A115:A117"/>
    <mergeCell ref="B115:B116"/>
    <mergeCell ref="B117:C117"/>
    <mergeCell ref="A1:I1"/>
    <mergeCell ref="A3:I4"/>
    <mergeCell ref="H6:H7"/>
    <mergeCell ref="B22:C22"/>
    <mergeCell ref="A23:A27"/>
    <mergeCell ref="B27:C27"/>
    <mergeCell ref="B23:B26"/>
    <mergeCell ref="A2:I2"/>
    <mergeCell ref="A5:I5"/>
    <mergeCell ref="A6:C6"/>
    <mergeCell ref="D6:D7"/>
    <mergeCell ref="F6:F7"/>
    <mergeCell ref="G6:G7"/>
    <mergeCell ref="I6:I7"/>
    <mergeCell ref="E6:E7"/>
    <mergeCell ref="B13:C13"/>
    <mergeCell ref="B60:B63"/>
    <mergeCell ref="B30:C30"/>
    <mergeCell ref="B28:B29"/>
    <mergeCell ref="B109:B110"/>
    <mergeCell ref="B40:C40"/>
    <mergeCell ref="B48:C48"/>
    <mergeCell ref="B46:B47"/>
    <mergeCell ref="B106:C106"/>
    <mergeCell ref="A50:I50"/>
    <mergeCell ref="A51:C51"/>
    <mergeCell ref="D51:D52"/>
    <mergeCell ref="F51:F52"/>
    <mergeCell ref="G51:G52"/>
    <mergeCell ref="I51:I52"/>
    <mergeCell ref="E51:E52"/>
    <mergeCell ref="H51:H52"/>
    <mergeCell ref="A107:A108"/>
    <mergeCell ref="B108:C108"/>
    <mergeCell ref="A109:A111"/>
    <mergeCell ref="B111:C111"/>
    <mergeCell ref="B64:B71"/>
    <mergeCell ref="B72:C72"/>
    <mergeCell ref="A73:A76"/>
    <mergeCell ref="B76:C76"/>
    <mergeCell ref="B73:B75"/>
    <mergeCell ref="B77:B82"/>
    <mergeCell ref="B83:B105"/>
    <mergeCell ref="A77:A106"/>
    <mergeCell ref="B8:B12"/>
    <mergeCell ref="A8:A13"/>
    <mergeCell ref="A31:A33"/>
    <mergeCell ref="B31:B32"/>
    <mergeCell ref="A14:A22"/>
    <mergeCell ref="B14:B21"/>
    <mergeCell ref="A28:A30"/>
    <mergeCell ref="A41:A45"/>
    <mergeCell ref="B41:B44"/>
    <mergeCell ref="B45:C45"/>
    <mergeCell ref="B34:B36"/>
    <mergeCell ref="B53:B59"/>
    <mergeCell ref="A49:C49"/>
    <mergeCell ref="A46:A48"/>
    <mergeCell ref="A38:A40"/>
    <mergeCell ref="B37:C37"/>
    <mergeCell ref="B38:B39"/>
    <mergeCell ref="A36:A37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I121"/>
  <sheetViews>
    <sheetView topLeftCell="A97" workbookViewId="0">
      <selection activeCell="A2" sqref="A2:I119"/>
    </sheetView>
  </sheetViews>
  <sheetFormatPr defaultRowHeight="16.5"/>
  <cols>
    <col min="1" max="1" width="13.875" customWidth="1"/>
    <col min="2" max="2" width="14.875" customWidth="1"/>
    <col min="3" max="3" width="21.25" customWidth="1"/>
    <col min="4" max="4" width="16" customWidth="1"/>
    <col min="5" max="5" width="15" customWidth="1"/>
    <col min="6" max="6" width="18" customWidth="1"/>
    <col min="7" max="7" width="19.375" customWidth="1"/>
    <col min="8" max="8" width="13.5" customWidth="1"/>
    <col min="9" max="9" width="55.625" customWidth="1"/>
  </cols>
  <sheetData>
    <row r="2" spans="1:9" ht="30.75" customHeight="1">
      <c r="A2" s="1452" t="s">
        <v>613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614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615</v>
      </c>
      <c r="F6" s="1183" t="s">
        <v>616</v>
      </c>
      <c r="G6" s="1183" t="s">
        <v>71</v>
      </c>
      <c r="H6" s="1185" t="s">
        <v>575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17.25">
      <c r="A8" s="1285" t="s">
        <v>207</v>
      </c>
      <c r="B8" s="1220" t="s">
        <v>208</v>
      </c>
      <c r="C8" s="402" t="s">
        <v>188</v>
      </c>
      <c r="D8" s="309">
        <v>3500000</v>
      </c>
      <c r="E8" s="309">
        <v>3100000</v>
      </c>
      <c r="F8" s="309">
        <v>3100000</v>
      </c>
      <c r="G8" s="803">
        <f>F8-D8</f>
        <v>-400000</v>
      </c>
      <c r="H8" s="687">
        <f>G8/D8*100%</f>
        <v>-0.11428571428571428</v>
      </c>
      <c r="I8" s="366"/>
    </row>
    <row r="9" spans="1:9" ht="17.25">
      <c r="A9" s="1285"/>
      <c r="B9" s="1220"/>
      <c r="C9" s="403" t="s">
        <v>191</v>
      </c>
      <c r="D9" s="297"/>
      <c r="E9" s="297"/>
      <c r="F9" s="297"/>
      <c r="G9" s="309"/>
      <c r="H9" s="303"/>
      <c r="I9" s="367"/>
    </row>
    <row r="10" spans="1:9" ht="17.25">
      <c r="A10" s="1285"/>
      <c r="B10" s="1220"/>
      <c r="C10" s="403" t="s">
        <v>192</v>
      </c>
      <c r="D10" s="297"/>
      <c r="E10" s="297"/>
      <c r="F10" s="297"/>
      <c r="G10" s="309"/>
      <c r="H10" s="303"/>
      <c r="I10" s="367"/>
    </row>
    <row r="11" spans="1:9" ht="17.25">
      <c r="A11" s="1285"/>
      <c r="B11" s="1220"/>
      <c r="C11" s="403" t="s">
        <v>193</v>
      </c>
      <c r="D11" s="297"/>
      <c r="E11" s="297"/>
      <c r="F11" s="297"/>
      <c r="G11" s="309"/>
      <c r="H11" s="303"/>
      <c r="I11" s="367"/>
    </row>
    <row r="12" spans="1:9" ht="17.25">
      <c r="A12" s="1285"/>
      <c r="B12" s="1198"/>
      <c r="C12" s="403" t="s">
        <v>194</v>
      </c>
      <c r="D12" s="297"/>
      <c r="E12" s="297"/>
      <c r="F12" s="297"/>
      <c r="G12" s="309"/>
      <c r="H12" s="303"/>
      <c r="I12" s="367"/>
    </row>
    <row r="13" spans="1:9" ht="18" thickBot="1">
      <c r="A13" s="1286"/>
      <c r="B13" s="1293" t="s">
        <v>195</v>
      </c>
      <c r="C13" s="1293"/>
      <c r="D13" s="800">
        <f>SUM(D8:D12)</f>
        <v>3500000</v>
      </c>
      <c r="E13" s="800">
        <f t="shared" ref="E13" si="0">SUM(E8:E12)</f>
        <v>3100000</v>
      </c>
      <c r="F13" s="800">
        <v>3100000</v>
      </c>
      <c r="G13" s="801">
        <f>F13-D13</f>
        <v>-400000</v>
      </c>
      <c r="H13" s="802">
        <f>G13/D13*100%</f>
        <v>-0.11428571428571428</v>
      </c>
      <c r="I13" s="368"/>
    </row>
    <row r="14" spans="1:9" ht="17.25">
      <c r="A14" s="1324" t="s">
        <v>199</v>
      </c>
      <c r="B14" s="1220" t="s">
        <v>200</v>
      </c>
      <c r="C14" s="402" t="s">
        <v>183</v>
      </c>
      <c r="D14" s="302"/>
      <c r="E14" s="302"/>
      <c r="F14" s="302"/>
      <c r="G14" s="309"/>
      <c r="H14" s="303"/>
      <c r="I14" s="369"/>
    </row>
    <row r="15" spans="1:9" ht="17.25">
      <c r="A15" s="1324"/>
      <c r="B15" s="1220"/>
      <c r="C15" s="403" t="s">
        <v>184</v>
      </c>
      <c r="D15" s="297"/>
      <c r="E15" s="297"/>
      <c r="F15" s="297"/>
      <c r="G15" s="309"/>
      <c r="H15" s="303"/>
      <c r="I15" s="370"/>
    </row>
    <row r="16" spans="1:9" ht="17.25">
      <c r="A16" s="1324"/>
      <c r="B16" s="1220"/>
      <c r="C16" s="403" t="s">
        <v>185</v>
      </c>
      <c r="D16" s="297"/>
      <c r="E16" s="297"/>
      <c r="F16" s="297"/>
      <c r="G16" s="309"/>
      <c r="H16" s="303"/>
      <c r="I16" s="370"/>
    </row>
    <row r="17" spans="1:9" ht="17.25">
      <c r="A17" s="1324"/>
      <c r="B17" s="1220"/>
      <c r="C17" s="403" t="s">
        <v>186</v>
      </c>
      <c r="D17" s="297"/>
      <c r="E17" s="297"/>
      <c r="F17" s="297"/>
      <c r="G17" s="309"/>
      <c r="H17" s="303"/>
      <c r="I17" s="370"/>
    </row>
    <row r="18" spans="1:9" ht="17.25">
      <c r="A18" s="1324"/>
      <c r="B18" s="1220"/>
      <c r="C18" s="402" t="s">
        <v>187</v>
      </c>
      <c r="D18" s="297"/>
      <c r="E18" s="297"/>
      <c r="F18" s="297"/>
      <c r="G18" s="309"/>
      <c r="H18" s="303"/>
      <c r="I18" s="367"/>
    </row>
    <row r="19" spans="1:9" ht="17.25">
      <c r="A19" s="1324"/>
      <c r="B19" s="1220"/>
      <c r="C19" s="191" t="s">
        <v>189</v>
      </c>
      <c r="D19" s="297"/>
      <c r="E19" s="297"/>
      <c r="F19" s="297"/>
      <c r="G19" s="309"/>
      <c r="H19" s="303"/>
      <c r="I19" s="367"/>
    </row>
    <row r="20" spans="1:9" ht="17.25">
      <c r="A20" s="1324"/>
      <c r="B20" s="1220"/>
      <c r="C20" s="191" t="s">
        <v>190</v>
      </c>
      <c r="D20" s="297"/>
      <c r="E20" s="297"/>
      <c r="F20" s="297"/>
      <c r="G20" s="309"/>
      <c r="H20" s="303"/>
      <c r="I20" s="367"/>
    </row>
    <row r="21" spans="1:9" ht="17.25">
      <c r="A21" s="1324"/>
      <c r="B21" s="1198"/>
      <c r="C21" s="191" t="s">
        <v>209</v>
      </c>
      <c r="D21" s="78"/>
      <c r="E21" s="78"/>
      <c r="F21" s="43"/>
      <c r="G21" s="44"/>
      <c r="H21" s="303"/>
      <c r="I21" s="45"/>
    </row>
    <row r="22" spans="1:9" ht="18" thickBot="1">
      <c r="A22" s="1442"/>
      <c r="B22" s="1326" t="s">
        <v>45</v>
      </c>
      <c r="C22" s="1327"/>
      <c r="D22" s="48"/>
      <c r="E22" s="48"/>
      <c r="F22" s="48"/>
      <c r="G22" s="165"/>
      <c r="H22" s="798"/>
      <c r="I22" s="49"/>
    </row>
    <row r="23" spans="1:9" ht="17.25">
      <c r="A23" s="1287" t="s">
        <v>201</v>
      </c>
      <c r="B23" s="1219" t="s">
        <v>202</v>
      </c>
      <c r="C23" s="192" t="s">
        <v>146</v>
      </c>
      <c r="D23" s="83"/>
      <c r="E23" s="83"/>
      <c r="F23" s="84"/>
      <c r="G23" s="205"/>
      <c r="H23" s="303"/>
      <c r="I23" s="92"/>
    </row>
    <row r="24" spans="1:9" ht="17.25">
      <c r="A24" s="1288"/>
      <c r="B24" s="1220"/>
      <c r="C24" s="403" t="s">
        <v>78</v>
      </c>
      <c r="D24" s="52"/>
      <c r="E24" s="52"/>
      <c r="F24" s="79"/>
      <c r="G24" s="206"/>
      <c r="H24" s="303"/>
      <c r="I24" s="93"/>
    </row>
    <row r="25" spans="1:9">
      <c r="A25" s="1288"/>
      <c r="B25" s="1220"/>
      <c r="C25" s="403" t="s">
        <v>36</v>
      </c>
      <c r="D25" s="797">
        <v>511350000</v>
      </c>
      <c r="E25" s="797">
        <v>377892010</v>
      </c>
      <c r="F25" s="797">
        <v>377892010</v>
      </c>
      <c r="G25" s="804">
        <f t="shared" ref="G25:G30" si="1">F25-D25</f>
        <v>-133457990</v>
      </c>
      <c r="H25" s="355">
        <f t="shared" ref="H25:H30" si="2">G25/D25*100%</f>
        <v>-0.26099147355040581</v>
      </c>
      <c r="I25" s="93"/>
    </row>
    <row r="26" spans="1:9">
      <c r="A26" s="1288"/>
      <c r="B26" s="1198"/>
      <c r="C26" s="403" t="s">
        <v>79</v>
      </c>
      <c r="D26" s="797">
        <v>98000000</v>
      </c>
      <c r="E26" s="797">
        <v>105943600</v>
      </c>
      <c r="F26" s="797">
        <v>105943600</v>
      </c>
      <c r="G26" s="804">
        <f t="shared" si="1"/>
        <v>7943600</v>
      </c>
      <c r="H26" s="355">
        <f t="shared" si="2"/>
        <v>8.1057142857142855E-2</v>
      </c>
      <c r="I26" s="93"/>
    </row>
    <row r="27" spans="1:9" ht="17.25" thickBot="1">
      <c r="A27" s="1289"/>
      <c r="B27" s="1282" t="s">
        <v>45</v>
      </c>
      <c r="C27" s="1318"/>
      <c r="D27" s="712">
        <f>SUM(D23:D26)</f>
        <v>609350000</v>
      </c>
      <c r="E27" s="712">
        <f t="shared" ref="E27:F27" si="3">SUM(E23:E26)</f>
        <v>483835610</v>
      </c>
      <c r="F27" s="712">
        <f t="shared" si="3"/>
        <v>483835610</v>
      </c>
      <c r="G27" s="1125">
        <f t="shared" si="1"/>
        <v>-125514390</v>
      </c>
      <c r="H27" s="665">
        <f t="shared" si="2"/>
        <v>-0.20598078280134569</v>
      </c>
      <c r="I27" s="94"/>
    </row>
    <row r="28" spans="1:9">
      <c r="A28" s="1236" t="s">
        <v>203</v>
      </c>
      <c r="B28" s="1198" t="s">
        <v>204</v>
      </c>
      <c r="C28" s="196" t="s">
        <v>7</v>
      </c>
      <c r="D28" s="805">
        <v>62500000</v>
      </c>
      <c r="E28" s="805">
        <v>76200000</v>
      </c>
      <c r="F28" s="805">
        <v>76200000</v>
      </c>
      <c r="G28" s="43">
        <f t="shared" si="1"/>
        <v>13700000</v>
      </c>
      <c r="H28" s="359">
        <f t="shared" si="2"/>
        <v>0.21920000000000001</v>
      </c>
      <c r="I28" s="95"/>
    </row>
    <row r="29" spans="1:9">
      <c r="A29" s="1237"/>
      <c r="B29" s="1199"/>
      <c r="C29" s="196" t="s">
        <v>8</v>
      </c>
      <c r="D29" s="806">
        <v>70000000</v>
      </c>
      <c r="E29" s="806">
        <v>31246000</v>
      </c>
      <c r="F29" s="818">
        <v>31246000</v>
      </c>
      <c r="G29" s="43">
        <f t="shared" si="1"/>
        <v>-38754000</v>
      </c>
      <c r="H29" s="355">
        <f t="shared" si="2"/>
        <v>-0.55362857142857147</v>
      </c>
      <c r="I29" s="45"/>
    </row>
    <row r="30" spans="1:9" ht="17.25" thickBot="1">
      <c r="A30" s="1238"/>
      <c r="B30" s="1293" t="s">
        <v>45</v>
      </c>
      <c r="C30" s="1293"/>
      <c r="D30" s="732">
        <f>SUM(D28:D29)</f>
        <v>132500000</v>
      </c>
      <c r="E30" s="732">
        <f t="shared" ref="E30:F30" si="4">SUM(E28:E29)</f>
        <v>107446000</v>
      </c>
      <c r="F30" s="1126">
        <f t="shared" si="4"/>
        <v>107446000</v>
      </c>
      <c r="G30" s="809">
        <f t="shared" si="1"/>
        <v>-25054000</v>
      </c>
      <c r="H30" s="1127">
        <f t="shared" si="2"/>
        <v>-0.18908679245283019</v>
      </c>
      <c r="I30" s="50"/>
    </row>
    <row r="31" spans="1:9" ht="17.25">
      <c r="A31" s="1284" t="s">
        <v>205</v>
      </c>
      <c r="B31" s="1219" t="s">
        <v>210</v>
      </c>
      <c r="C31" s="192" t="s">
        <v>196</v>
      </c>
      <c r="D31" s="84"/>
      <c r="E31" s="84"/>
      <c r="F31" s="82"/>
      <c r="G31" s="82"/>
      <c r="H31" s="303"/>
      <c r="I31" s="92"/>
    </row>
    <row r="32" spans="1:9" ht="17.25">
      <c r="A32" s="1285"/>
      <c r="B32" s="1198"/>
      <c r="C32" s="403" t="s">
        <v>197</v>
      </c>
      <c r="D32" s="79"/>
      <c r="E32" s="79"/>
      <c r="F32" s="79"/>
      <c r="G32" s="79"/>
      <c r="H32" s="303"/>
      <c r="I32" s="96"/>
    </row>
    <row r="33" spans="1:9" ht="18" thickBot="1">
      <c r="A33" s="1286"/>
      <c r="B33" s="404"/>
      <c r="C33" s="404" t="s">
        <v>198</v>
      </c>
      <c r="D33" s="86"/>
      <c r="E33" s="86"/>
      <c r="F33" s="86"/>
      <c r="G33" s="48"/>
      <c r="H33" s="799"/>
      <c r="I33" s="94"/>
    </row>
    <row r="34" spans="1:9" ht="17.25">
      <c r="A34" s="411"/>
      <c r="B34" s="1220" t="s">
        <v>211</v>
      </c>
      <c r="C34" s="402" t="s">
        <v>225</v>
      </c>
      <c r="D34" s="82"/>
      <c r="E34" s="82"/>
      <c r="F34" s="82"/>
      <c r="G34" s="593"/>
      <c r="H34" s="303"/>
      <c r="I34" s="306"/>
    </row>
    <row r="35" spans="1:9" ht="17.25">
      <c r="A35" s="837"/>
      <c r="B35" s="1220"/>
      <c r="C35" s="842" t="s">
        <v>226</v>
      </c>
      <c r="D35" s="82"/>
      <c r="E35" s="82"/>
      <c r="F35" s="82"/>
      <c r="G35" s="610"/>
      <c r="H35" s="303"/>
      <c r="I35" s="306"/>
    </row>
    <row r="36" spans="1:9" ht="17.25">
      <c r="A36" s="1214" t="s">
        <v>4</v>
      </c>
      <c r="B36" s="1198"/>
      <c r="C36" s="191" t="s">
        <v>519</v>
      </c>
      <c r="D36" s="79"/>
      <c r="E36" s="79"/>
      <c r="F36" s="52"/>
      <c r="G36" s="82"/>
      <c r="H36" s="303"/>
      <c r="I36" s="96"/>
    </row>
    <row r="37" spans="1:9" ht="18" thickBot="1">
      <c r="A37" s="1215"/>
      <c r="B37" s="1320" t="s">
        <v>45</v>
      </c>
      <c r="C37" s="1321"/>
      <c r="D37" s="307"/>
      <c r="E37" s="307"/>
      <c r="F37" s="307"/>
      <c r="G37" s="203"/>
      <c r="H37" s="798"/>
      <c r="I37" s="50"/>
    </row>
    <row r="38" spans="1:9">
      <c r="A38" s="1213" t="s">
        <v>212</v>
      </c>
      <c r="B38" s="1219" t="s">
        <v>213</v>
      </c>
      <c r="C38" s="194" t="s">
        <v>10</v>
      </c>
      <c r="D38" s="810">
        <v>36950000</v>
      </c>
      <c r="E38" s="810">
        <v>35428543</v>
      </c>
      <c r="F38" s="817">
        <v>35428543</v>
      </c>
      <c r="G38" s="43">
        <f>F38-D38</f>
        <v>-1521457</v>
      </c>
      <c r="H38" s="359">
        <f t="shared" ref="H38:H40" si="5">G38/D38*100%</f>
        <v>-4.1176102841677942E-2</v>
      </c>
      <c r="I38" s="87"/>
    </row>
    <row r="39" spans="1:9">
      <c r="A39" s="1214"/>
      <c r="B39" s="1198"/>
      <c r="C39" s="796" t="s">
        <v>216</v>
      </c>
      <c r="D39" s="811">
        <v>18000000</v>
      </c>
      <c r="E39" s="811">
        <v>12566266</v>
      </c>
      <c r="F39" s="821">
        <v>12566266</v>
      </c>
      <c r="G39" s="43">
        <f>F39-D39</f>
        <v>-5433734</v>
      </c>
      <c r="H39" s="355">
        <f t="shared" si="5"/>
        <v>-0.30187411111111112</v>
      </c>
      <c r="I39" s="305"/>
    </row>
    <row r="40" spans="1:9" ht="17.25" thickBot="1">
      <c r="A40" s="1215"/>
      <c r="B40" s="1311" t="s">
        <v>45</v>
      </c>
      <c r="C40" s="1312"/>
      <c r="D40" s="712">
        <f>SUM(D38:D39)</f>
        <v>54950000</v>
      </c>
      <c r="E40" s="712">
        <f t="shared" ref="E40:F40" si="6">SUM(E38:E39)</f>
        <v>47994809</v>
      </c>
      <c r="F40" s="1087">
        <f t="shared" si="6"/>
        <v>47994809</v>
      </c>
      <c r="G40" s="812">
        <f>F40-D40</f>
        <v>-6955191</v>
      </c>
      <c r="H40" s="532">
        <f t="shared" si="5"/>
        <v>-0.12657308462238398</v>
      </c>
      <c r="I40" s="372"/>
    </row>
    <row r="41" spans="1:9" ht="17.25">
      <c r="A41" s="1438" t="s">
        <v>214</v>
      </c>
      <c r="B41" s="1234" t="s">
        <v>214</v>
      </c>
      <c r="C41" s="834" t="s">
        <v>489</v>
      </c>
      <c r="D41" s="84"/>
      <c r="E41" s="84"/>
      <c r="F41" s="83"/>
      <c r="G41" s="200"/>
      <c r="H41" s="813"/>
      <c r="I41" s="92"/>
    </row>
    <row r="42" spans="1:9" ht="17.25">
      <c r="A42" s="1473"/>
      <c r="B42" s="1198"/>
      <c r="C42" s="835" t="s">
        <v>215</v>
      </c>
      <c r="D42" s="82"/>
      <c r="E42" s="82"/>
      <c r="F42" s="287"/>
      <c r="G42" s="44"/>
      <c r="H42" s="303"/>
      <c r="I42" s="306"/>
    </row>
    <row r="43" spans="1:9" ht="17.25">
      <c r="A43" s="1439"/>
      <c r="B43" s="1199"/>
      <c r="C43" s="793" t="s">
        <v>217</v>
      </c>
      <c r="D43" s="79"/>
      <c r="E43" s="79"/>
      <c r="F43" s="52"/>
      <c r="G43" s="44"/>
      <c r="H43" s="303"/>
      <c r="I43" s="96"/>
    </row>
    <row r="44" spans="1:9">
      <c r="A44" s="1439"/>
      <c r="B44" s="1199"/>
      <c r="C44" s="793" t="s">
        <v>12</v>
      </c>
      <c r="D44" s="797">
        <v>200000</v>
      </c>
      <c r="E44" s="797">
        <v>71732</v>
      </c>
      <c r="F44" s="797">
        <v>71732</v>
      </c>
      <c r="G44" s="43">
        <f>F44-D44</f>
        <v>-128268</v>
      </c>
      <c r="H44" s="355">
        <f t="shared" ref="H44:H45" si="7">G44/D44*100%</f>
        <v>-0.64134000000000002</v>
      </c>
      <c r="I44" s="96"/>
    </row>
    <row r="45" spans="1:9" ht="17.25" thickBot="1">
      <c r="A45" s="1440"/>
      <c r="B45" s="1293" t="s">
        <v>45</v>
      </c>
      <c r="C45" s="1293"/>
      <c r="D45" s="814">
        <f>SUM(D41:D44)</f>
        <v>200000</v>
      </c>
      <c r="E45" s="814">
        <f t="shared" ref="E45" si="8">SUM(E41:E44)</f>
        <v>71732</v>
      </c>
      <c r="F45" s="814">
        <f t="shared" ref="F45" si="9">SUM(F41:F44)</f>
        <v>71732</v>
      </c>
      <c r="G45" s="815">
        <f>F45-D45</f>
        <v>-128268</v>
      </c>
      <c r="H45" s="1128">
        <f t="shared" si="7"/>
        <v>-0.64134000000000002</v>
      </c>
      <c r="I45" s="94"/>
    </row>
    <row r="46" spans="1:9" ht="17.25">
      <c r="A46" s="1236" t="s">
        <v>218</v>
      </c>
      <c r="B46" s="1198" t="s">
        <v>219</v>
      </c>
      <c r="C46" s="792" t="s">
        <v>220</v>
      </c>
      <c r="D46" s="82"/>
      <c r="E46" s="82"/>
      <c r="F46" s="287"/>
      <c r="G46" s="44"/>
      <c r="H46" s="303"/>
      <c r="I46" s="306"/>
    </row>
    <row r="47" spans="1:9" ht="17.25">
      <c r="A47" s="1237"/>
      <c r="B47" s="1199"/>
      <c r="C47" s="403" t="s">
        <v>221</v>
      </c>
      <c r="D47" s="79"/>
      <c r="E47" s="79"/>
      <c r="F47" s="52"/>
      <c r="G47" s="44"/>
      <c r="H47" s="303"/>
      <c r="I47" s="96"/>
    </row>
    <row r="48" spans="1:9" ht="18" thickBot="1">
      <c r="A48" s="1441"/>
      <c r="B48" s="1313" t="s">
        <v>45</v>
      </c>
      <c r="C48" s="1313"/>
      <c r="D48" s="163"/>
      <c r="E48" s="163"/>
      <c r="F48" s="163"/>
      <c r="G48" s="165"/>
      <c r="H48" s="303"/>
      <c r="I48" s="167"/>
    </row>
    <row r="49" spans="1:9" ht="17.25" thickBot="1">
      <c r="A49" s="1314" t="s">
        <v>50</v>
      </c>
      <c r="B49" s="1315"/>
      <c r="C49" s="1316"/>
      <c r="D49" s="375">
        <f>SUM(D13,D22,D27,D30,D37,D40,D45,D48)</f>
        <v>800500000</v>
      </c>
      <c r="E49" s="375">
        <f>SUM(E13,E22,E27,E30,E37,E40,E45,E48)</f>
        <v>642448151</v>
      </c>
      <c r="F49" s="375">
        <f>SUM(F13,F22,F27,F30,F37,F40,F45,F48)</f>
        <v>642448151</v>
      </c>
      <c r="G49" s="816">
        <f>SUM(G13,G22,G27,G30,G37,G40,G45,G48)</f>
        <v>-158051849</v>
      </c>
      <c r="H49" s="716">
        <f>G49/D49*100%</f>
        <v>-0.19744141036851967</v>
      </c>
      <c r="I49" s="91"/>
    </row>
    <row r="50" spans="1:9" ht="17.25" thickBot="1">
      <c r="A50" s="1449" t="s">
        <v>483</v>
      </c>
      <c r="B50" s="1297"/>
      <c r="C50" s="1297"/>
      <c r="D50" s="1297"/>
      <c r="E50" s="1297"/>
      <c r="F50" s="1297"/>
      <c r="G50" s="1297"/>
      <c r="H50" s="1297"/>
      <c r="I50" s="1450"/>
    </row>
    <row r="51" spans="1:9" ht="17.45" customHeight="1">
      <c r="A51" s="1225" t="s">
        <v>35</v>
      </c>
      <c r="B51" s="1226"/>
      <c r="C51" s="1226"/>
      <c r="D51" s="1183" t="s">
        <v>302</v>
      </c>
      <c r="E51" s="1183" t="s">
        <v>444</v>
      </c>
      <c r="F51" s="1183" t="s">
        <v>405</v>
      </c>
      <c r="G51" s="1183" t="s">
        <v>71</v>
      </c>
      <c r="H51" s="1185" t="s">
        <v>59</v>
      </c>
      <c r="I51" s="1187" t="s">
        <v>73</v>
      </c>
    </row>
    <row r="52" spans="1:9" ht="18" customHeight="1" thickBot="1">
      <c r="A52" s="97" t="s">
        <v>0</v>
      </c>
      <c r="B52" s="170" t="s">
        <v>1</v>
      </c>
      <c r="C52" s="170" t="s">
        <v>2</v>
      </c>
      <c r="D52" s="1184"/>
      <c r="E52" s="1184"/>
      <c r="F52" s="1184"/>
      <c r="G52" s="1184"/>
      <c r="H52" s="1186"/>
      <c r="I52" s="1188"/>
    </row>
    <row r="53" spans="1:9">
      <c r="A53" s="473" t="s">
        <v>228</v>
      </c>
      <c r="B53" s="1234" t="s">
        <v>229</v>
      </c>
      <c r="C53" s="729" t="s">
        <v>19</v>
      </c>
      <c r="D53" s="817">
        <v>340000000</v>
      </c>
      <c r="E53" s="817">
        <v>184734670</v>
      </c>
      <c r="F53" s="817">
        <v>184734670</v>
      </c>
      <c r="G53" s="51">
        <f>E53-D53</f>
        <v>-155265330</v>
      </c>
      <c r="H53" s="596">
        <f>G53/D53*100%</f>
        <v>-0.45666273529411766</v>
      </c>
      <c r="I53" s="820"/>
    </row>
    <row r="54" spans="1:9">
      <c r="A54" s="474"/>
      <c r="B54" s="1199"/>
      <c r="C54" s="195" t="s">
        <v>38</v>
      </c>
      <c r="D54" s="818"/>
      <c r="E54" s="818"/>
      <c r="F54" s="818"/>
      <c r="G54" s="43"/>
      <c r="H54" s="162"/>
      <c r="I54" s="45"/>
    </row>
    <row r="55" spans="1:9">
      <c r="A55" s="474"/>
      <c r="B55" s="1199"/>
      <c r="C55" s="195" t="s">
        <v>222</v>
      </c>
      <c r="D55" s="818"/>
      <c r="E55" s="818"/>
      <c r="F55" s="818"/>
      <c r="G55" s="43"/>
      <c r="H55" s="162"/>
      <c r="I55" s="45"/>
    </row>
    <row r="56" spans="1:9">
      <c r="A56" s="474"/>
      <c r="B56" s="1199"/>
      <c r="C56" s="195" t="s">
        <v>111</v>
      </c>
      <c r="D56" s="818">
        <v>29000000</v>
      </c>
      <c r="E56" s="818">
        <v>16378350</v>
      </c>
      <c r="F56" s="818">
        <v>16378350</v>
      </c>
      <c r="G56" s="43">
        <f t="shared" ref="G56:G59" si="10">E56-D56</f>
        <v>-12621650</v>
      </c>
      <c r="H56" s="162">
        <f>G56/D56*100%</f>
        <v>-0.43522931034482759</v>
      </c>
      <c r="I56" s="45"/>
    </row>
    <row r="57" spans="1:9">
      <c r="A57" s="474"/>
      <c r="B57" s="1199"/>
      <c r="C57" s="195" t="s">
        <v>39</v>
      </c>
      <c r="D57" s="818">
        <v>31000000</v>
      </c>
      <c r="E57" s="818">
        <v>17604390</v>
      </c>
      <c r="F57" s="818">
        <v>17604390</v>
      </c>
      <c r="G57" s="43">
        <f t="shared" si="10"/>
        <v>-13395610</v>
      </c>
      <c r="H57" s="162">
        <f t="shared" ref="H57:H58" si="11">G57/D57*100%</f>
        <v>-0.43211645161290324</v>
      </c>
      <c r="I57" s="45"/>
    </row>
    <row r="58" spans="1:9">
      <c r="A58" s="474"/>
      <c r="B58" s="1199"/>
      <c r="C58" s="195" t="s">
        <v>22</v>
      </c>
      <c r="D58" s="818">
        <v>5000000</v>
      </c>
      <c r="E58" s="818"/>
      <c r="F58" s="818"/>
      <c r="G58" s="43">
        <f t="shared" si="10"/>
        <v>-5000000</v>
      </c>
      <c r="H58" s="162">
        <f t="shared" si="11"/>
        <v>-1</v>
      </c>
      <c r="I58" s="45"/>
    </row>
    <row r="59" spans="1:9" ht="17.25" thickBot="1">
      <c r="A59" s="474"/>
      <c r="B59" s="1235"/>
      <c r="C59" s="731" t="s">
        <v>385</v>
      </c>
      <c r="D59" s="732">
        <f>SUM(D53:D58)</f>
        <v>405000000</v>
      </c>
      <c r="E59" s="732">
        <f t="shared" ref="E59" si="12">SUM(E53:E58)</f>
        <v>218717410</v>
      </c>
      <c r="F59" s="732">
        <f t="shared" ref="F59" si="13">SUM(F53:F58)</f>
        <v>218717410</v>
      </c>
      <c r="G59" s="812">
        <f t="shared" si="10"/>
        <v>-186282590</v>
      </c>
      <c r="H59" s="733">
        <f>G59/D59*100%</f>
        <v>-0.45995701234567904</v>
      </c>
      <c r="I59" s="49"/>
    </row>
    <row r="60" spans="1:9">
      <c r="A60" s="474"/>
      <c r="B60" s="1234" t="s">
        <v>117</v>
      </c>
      <c r="C60" s="194" t="s">
        <v>23</v>
      </c>
      <c r="D60" s="734"/>
      <c r="E60" s="51"/>
      <c r="F60" s="51"/>
      <c r="G60" s="200"/>
      <c r="H60" s="596"/>
      <c r="I60" s="737"/>
    </row>
    <row r="61" spans="1:9">
      <c r="A61" s="474"/>
      <c r="B61" s="1199"/>
      <c r="C61" s="285" t="s">
        <v>224</v>
      </c>
      <c r="D61" s="43"/>
      <c r="E61" s="43"/>
      <c r="F61" s="43"/>
      <c r="G61" s="44"/>
      <c r="H61" s="162"/>
      <c r="I61" s="45"/>
    </row>
    <row r="62" spans="1:9">
      <c r="A62" s="474"/>
      <c r="B62" s="1199"/>
      <c r="C62" s="195" t="s">
        <v>24</v>
      </c>
      <c r="D62" s="43"/>
      <c r="E62" s="43"/>
      <c r="F62" s="43"/>
      <c r="G62" s="44"/>
      <c r="H62" s="162"/>
      <c r="I62" s="45"/>
    </row>
    <row r="63" spans="1:9" ht="17.25" thickBot="1">
      <c r="A63" s="474"/>
      <c r="B63" s="1235"/>
      <c r="C63" s="731" t="s">
        <v>386</v>
      </c>
      <c r="D63" s="80"/>
      <c r="E63" s="80"/>
      <c r="F63" s="80"/>
      <c r="G63" s="48"/>
      <c r="H63" s="299"/>
      <c r="I63" s="49"/>
    </row>
    <row r="64" spans="1:9">
      <c r="A64" s="474"/>
      <c r="B64" s="1198" t="s">
        <v>170</v>
      </c>
      <c r="C64" s="285" t="s">
        <v>25</v>
      </c>
      <c r="D64" s="818"/>
      <c r="E64" s="821"/>
      <c r="F64" s="43"/>
      <c r="G64" s="44"/>
      <c r="H64" s="162"/>
      <c r="I64" s="45"/>
    </row>
    <row r="65" spans="1:9">
      <c r="A65" s="474"/>
      <c r="B65" s="1199"/>
      <c r="C65" s="195" t="s">
        <v>40</v>
      </c>
      <c r="D65" s="822">
        <v>18000000</v>
      </c>
      <c r="E65" s="823">
        <v>13683554</v>
      </c>
      <c r="F65" s="823">
        <v>13683554</v>
      </c>
      <c r="G65" s="43">
        <f>F65-D65</f>
        <v>-4316446</v>
      </c>
      <c r="H65" s="162">
        <f>G65/D65*100%</f>
        <v>-0.23980255555555555</v>
      </c>
      <c r="I65" s="45"/>
    </row>
    <row r="66" spans="1:9">
      <c r="A66" s="474"/>
      <c r="B66" s="1199"/>
      <c r="C66" s="195" t="s">
        <v>27</v>
      </c>
      <c r="D66" s="822">
        <v>28000000</v>
      </c>
      <c r="E66" s="797">
        <v>10399795</v>
      </c>
      <c r="F66" s="797">
        <v>10399795</v>
      </c>
      <c r="G66" s="43">
        <f t="shared" ref="G66:G71" si="14">F66-D66</f>
        <v>-17600205</v>
      </c>
      <c r="H66" s="162">
        <f t="shared" ref="H66:H71" si="15">G66/D66*100%</f>
        <v>-0.62857874999999996</v>
      </c>
      <c r="I66" s="45"/>
    </row>
    <row r="67" spans="1:9">
      <c r="A67" s="474"/>
      <c r="B67" s="1199"/>
      <c r="C67" s="195" t="s">
        <v>28</v>
      </c>
      <c r="D67" s="822">
        <v>2500000</v>
      </c>
      <c r="E67" s="797">
        <v>3806810</v>
      </c>
      <c r="F67" s="797">
        <v>3806810</v>
      </c>
      <c r="G67" s="43">
        <f t="shared" si="14"/>
        <v>1306810</v>
      </c>
      <c r="H67" s="162">
        <f t="shared" si="15"/>
        <v>0.52272399999999997</v>
      </c>
      <c r="I67" s="45"/>
    </row>
    <row r="68" spans="1:9">
      <c r="A68" s="475"/>
      <c r="B68" s="1199"/>
      <c r="C68" s="195" t="s">
        <v>41</v>
      </c>
      <c r="D68" s="824">
        <v>2500000</v>
      </c>
      <c r="E68" s="823">
        <v>838800</v>
      </c>
      <c r="F68" s="823">
        <v>838800</v>
      </c>
      <c r="G68" s="43">
        <f t="shared" si="14"/>
        <v>-1661200</v>
      </c>
      <c r="H68" s="162">
        <f t="shared" si="15"/>
        <v>-0.66447999999999996</v>
      </c>
      <c r="I68" s="89"/>
    </row>
    <row r="69" spans="1:9">
      <c r="A69" s="475"/>
      <c r="B69" s="1199"/>
      <c r="C69" s="191" t="s">
        <v>113</v>
      </c>
      <c r="D69" s="797"/>
      <c r="E69" s="797"/>
      <c r="F69" s="797"/>
      <c r="G69" s="43">
        <f t="shared" si="14"/>
        <v>0</v>
      </c>
      <c r="H69" s="162"/>
      <c r="I69" s="96"/>
    </row>
    <row r="70" spans="1:9">
      <c r="A70" s="475"/>
      <c r="B70" s="1199"/>
      <c r="C70" s="191" t="s">
        <v>42</v>
      </c>
      <c r="D70" s="797">
        <v>500000</v>
      </c>
      <c r="E70" s="797">
        <v>830300</v>
      </c>
      <c r="F70" s="797">
        <v>830300</v>
      </c>
      <c r="G70" s="43">
        <f t="shared" si="14"/>
        <v>330300</v>
      </c>
      <c r="H70" s="162">
        <f t="shared" si="15"/>
        <v>0.66059999999999997</v>
      </c>
      <c r="I70" s="96"/>
    </row>
    <row r="71" spans="1:9">
      <c r="A71" s="475"/>
      <c r="B71" s="1199"/>
      <c r="C71" s="308" t="s">
        <v>387</v>
      </c>
      <c r="D71" s="373">
        <f>SUM(D64:D70)</f>
        <v>51500000</v>
      </c>
      <c r="E71" s="373">
        <f t="shared" ref="E71" si="16">SUM(E64:E70)</f>
        <v>29559259</v>
      </c>
      <c r="F71" s="373">
        <f t="shared" ref="F71" si="17">SUM(F64:F70)</f>
        <v>29559259</v>
      </c>
      <c r="G71" s="43">
        <f t="shared" si="14"/>
        <v>-21940741</v>
      </c>
      <c r="H71" s="162">
        <f t="shared" si="15"/>
        <v>-0.4260338058252427</v>
      </c>
      <c r="I71" s="45"/>
    </row>
    <row r="72" spans="1:9" ht="17.25" thickBot="1">
      <c r="A72" s="476" t="s">
        <v>159</v>
      </c>
      <c r="B72" s="1458" t="s">
        <v>15</v>
      </c>
      <c r="C72" s="1459"/>
      <c r="D72" s="770">
        <f>SUM(D59,D63,D71)</f>
        <v>456500000</v>
      </c>
      <c r="E72" s="825">
        <f t="shared" ref="E72" si="18">SUM(E59,E63,E71)</f>
        <v>248276669</v>
      </c>
      <c r="F72" s="825">
        <f t="shared" ref="F72" si="19">SUM(F59,F63,F71)</f>
        <v>248276669</v>
      </c>
      <c r="G72" s="812">
        <f>F72-D72</f>
        <v>-208223331</v>
      </c>
      <c r="H72" s="733">
        <f>G72/D72*100%</f>
        <v>-0.45612996933187294</v>
      </c>
      <c r="I72" s="49"/>
    </row>
    <row r="73" spans="1:9">
      <c r="A73" s="1460" t="s">
        <v>232</v>
      </c>
      <c r="B73" s="1234" t="s">
        <v>52</v>
      </c>
      <c r="C73" s="194" t="s">
        <v>13</v>
      </c>
      <c r="D73" s="759">
        <v>8550000</v>
      </c>
      <c r="E73" s="83">
        <v>8550000</v>
      </c>
      <c r="F73" s="83">
        <v>8550000</v>
      </c>
      <c r="G73" s="826">
        <f t="shared" ref="G73:G106" si="20">F73-D73</f>
        <v>0</v>
      </c>
      <c r="H73" s="596">
        <f>G73/D73*100%</f>
        <v>0</v>
      </c>
      <c r="I73" s="737"/>
    </row>
    <row r="74" spans="1:9">
      <c r="A74" s="1461"/>
      <c r="B74" s="1198"/>
      <c r="C74" s="795" t="s">
        <v>468</v>
      </c>
      <c r="D74" s="740"/>
      <c r="E74" s="290"/>
      <c r="F74" s="290"/>
      <c r="G74" s="44"/>
      <c r="H74" s="162"/>
      <c r="I74" s="45"/>
    </row>
    <row r="75" spans="1:9">
      <c r="A75" s="1462"/>
      <c r="B75" s="1199"/>
      <c r="C75" s="796" t="s">
        <v>43</v>
      </c>
      <c r="D75" s="275"/>
      <c r="E75" s="52"/>
      <c r="F75" s="52"/>
      <c r="G75" s="44"/>
      <c r="H75" s="162"/>
      <c r="I75" s="45"/>
    </row>
    <row r="76" spans="1:9" ht="17.25" thickBot="1">
      <c r="A76" s="1463"/>
      <c r="B76" s="1446" t="s">
        <v>15</v>
      </c>
      <c r="C76" s="1447"/>
      <c r="D76" s="763">
        <f>SUM(D73:D75)</f>
        <v>8550000</v>
      </c>
      <c r="E76" s="763">
        <f t="shared" ref="E76" si="21">SUM(E73:E75)</f>
        <v>8550000</v>
      </c>
      <c r="F76" s="763">
        <f t="shared" ref="F76" si="22">SUM(F73:F75)</f>
        <v>8550000</v>
      </c>
      <c r="G76" s="812">
        <f t="shared" si="20"/>
        <v>0</v>
      </c>
      <c r="H76" s="733">
        <f>G76/D76*100%</f>
        <v>0</v>
      </c>
      <c r="I76" s="50"/>
    </row>
    <row r="77" spans="1:9">
      <c r="A77" s="1470" t="s">
        <v>253</v>
      </c>
      <c r="B77" s="1216" t="s">
        <v>170</v>
      </c>
      <c r="C77" s="779" t="s">
        <v>171</v>
      </c>
      <c r="D77" s="805">
        <v>57600000</v>
      </c>
      <c r="E77" s="805">
        <v>21704550</v>
      </c>
      <c r="F77" s="805">
        <v>21704550</v>
      </c>
      <c r="G77" s="83">
        <f>F77-D77</f>
        <v>-35895450</v>
      </c>
      <c r="H77" s="861">
        <f>G77/D77*100%</f>
        <v>-0.62318489583333336</v>
      </c>
      <c r="I77" s="92"/>
    </row>
    <row r="78" spans="1:9">
      <c r="A78" s="1471"/>
      <c r="B78" s="1217"/>
      <c r="C78" s="794" t="s">
        <v>172</v>
      </c>
      <c r="D78" s="827">
        <v>20000000</v>
      </c>
      <c r="E78" s="827">
        <v>1277360</v>
      </c>
      <c r="F78" s="827">
        <v>1277360</v>
      </c>
      <c r="G78" s="287">
        <f>F78-D78</f>
        <v>-18722640</v>
      </c>
      <c r="H78" s="284">
        <f t="shared" ref="H78:H82" si="23">G78/D78*100%</f>
        <v>-0.93613199999999996</v>
      </c>
      <c r="I78" s="306"/>
    </row>
    <row r="79" spans="1:9">
      <c r="A79" s="1471"/>
      <c r="B79" s="1217"/>
      <c r="C79" s="794" t="s">
        <v>237</v>
      </c>
      <c r="D79" s="827"/>
      <c r="E79" s="827"/>
      <c r="F79" s="827"/>
      <c r="G79" s="287"/>
      <c r="H79" s="284"/>
      <c r="I79" s="306"/>
    </row>
    <row r="80" spans="1:9">
      <c r="A80" s="1471"/>
      <c r="B80" s="1217"/>
      <c r="C80" s="296" t="s">
        <v>173</v>
      </c>
      <c r="D80" s="797">
        <v>5000000</v>
      </c>
      <c r="E80" s="797">
        <v>815430</v>
      </c>
      <c r="F80" s="797">
        <v>815430</v>
      </c>
      <c r="G80" s="287">
        <f>EF80-D80</f>
        <v>-5000000</v>
      </c>
      <c r="H80" s="284">
        <f t="shared" si="23"/>
        <v>-1</v>
      </c>
      <c r="I80" s="96"/>
    </row>
    <row r="81" spans="1:9">
      <c r="A81" s="1471"/>
      <c r="B81" s="1217"/>
      <c r="C81" s="296" t="s">
        <v>238</v>
      </c>
      <c r="D81" s="52"/>
      <c r="E81" s="52"/>
      <c r="F81" s="52"/>
      <c r="G81" s="287"/>
      <c r="H81" s="284"/>
      <c r="I81" s="96"/>
    </row>
    <row r="82" spans="1:9" ht="17.25" thickBot="1">
      <c r="A82" s="1471"/>
      <c r="B82" s="1218"/>
      <c r="C82" s="780" t="s">
        <v>388</v>
      </c>
      <c r="D82" s="712">
        <f>SUM(D77:D81)</f>
        <v>82600000</v>
      </c>
      <c r="E82" s="712">
        <f t="shared" ref="E82" si="24">SUM(E77:E81)</f>
        <v>23797340</v>
      </c>
      <c r="F82" s="712">
        <f t="shared" ref="F82" si="25">SUM(F77:F81)</f>
        <v>23797340</v>
      </c>
      <c r="G82" s="828">
        <f>EF82-D82</f>
        <v>-82600000</v>
      </c>
      <c r="H82" s="872">
        <f t="shared" si="23"/>
        <v>-1</v>
      </c>
      <c r="I82" s="94"/>
    </row>
    <row r="83" spans="1:9" ht="14.25" customHeight="1">
      <c r="A83" s="1471"/>
      <c r="B83" s="1220" t="s">
        <v>253</v>
      </c>
      <c r="C83" s="795" t="s">
        <v>206</v>
      </c>
      <c r="D83" s="287"/>
      <c r="E83" s="287"/>
      <c r="F83" s="287"/>
      <c r="G83" s="82"/>
      <c r="H83" s="162"/>
      <c r="I83" s="306"/>
    </row>
    <row r="84" spans="1:9" ht="14.25" customHeight="1">
      <c r="A84" s="1471"/>
      <c r="B84" s="1220"/>
      <c r="C84" s="796" t="s">
        <v>234</v>
      </c>
      <c r="D84" s="52"/>
      <c r="E84" s="52"/>
      <c r="F84" s="52"/>
      <c r="G84" s="79"/>
      <c r="H84" s="162"/>
      <c r="I84" s="96"/>
    </row>
    <row r="85" spans="1:9" ht="14.25" customHeight="1">
      <c r="A85" s="1471"/>
      <c r="B85" s="1220"/>
      <c r="C85" s="796" t="s">
        <v>235</v>
      </c>
      <c r="D85" s="52"/>
      <c r="E85" s="52"/>
      <c r="F85" s="52"/>
      <c r="G85" s="79"/>
      <c r="H85" s="162"/>
      <c r="I85" s="96"/>
    </row>
    <row r="86" spans="1:9" ht="14.25" customHeight="1">
      <c r="A86" s="1471"/>
      <c r="B86" s="1220"/>
      <c r="C86" s="796" t="s">
        <v>180</v>
      </c>
      <c r="D86" s="52"/>
      <c r="E86" s="52"/>
      <c r="F86" s="52"/>
      <c r="G86" s="79"/>
      <c r="H86" s="162"/>
      <c r="I86" s="96"/>
    </row>
    <row r="87" spans="1:9" ht="14.25" customHeight="1">
      <c r="A87" s="1471"/>
      <c r="B87" s="1220"/>
      <c r="C87" s="796" t="s">
        <v>177</v>
      </c>
      <c r="D87" s="52"/>
      <c r="E87" s="52"/>
      <c r="F87" s="52"/>
      <c r="G87" s="79"/>
      <c r="H87" s="162"/>
      <c r="I87" s="96"/>
    </row>
    <row r="88" spans="1:9" ht="14.25" customHeight="1">
      <c r="A88" s="1471"/>
      <c r="B88" s="1220"/>
      <c r="C88" s="796" t="s">
        <v>181</v>
      </c>
      <c r="D88" s="52"/>
      <c r="E88" s="52"/>
      <c r="F88" s="52"/>
      <c r="G88" s="79"/>
      <c r="H88" s="162"/>
      <c r="I88" s="96"/>
    </row>
    <row r="89" spans="1:9" ht="14.25" customHeight="1">
      <c r="A89" s="1471"/>
      <c r="B89" s="1220"/>
      <c r="C89" s="796" t="s">
        <v>178</v>
      </c>
      <c r="D89" s="52"/>
      <c r="E89" s="52"/>
      <c r="F89" s="52"/>
      <c r="G89" s="79"/>
      <c r="H89" s="162"/>
      <c r="I89" s="96"/>
    </row>
    <row r="90" spans="1:9" ht="14.25" customHeight="1">
      <c r="A90" s="1471"/>
      <c r="B90" s="1220"/>
      <c r="C90" s="796" t="s">
        <v>179</v>
      </c>
      <c r="D90" s="52"/>
      <c r="E90" s="52"/>
      <c r="F90" s="52"/>
      <c r="G90" s="79"/>
      <c r="H90" s="162"/>
      <c r="I90" s="96"/>
    </row>
    <row r="91" spans="1:9" ht="14.25" customHeight="1">
      <c r="A91" s="1471"/>
      <c r="B91" s="1220"/>
      <c r="C91" s="796" t="s">
        <v>176</v>
      </c>
      <c r="D91" s="797">
        <v>40000000</v>
      </c>
      <c r="E91" s="797">
        <v>90241503</v>
      </c>
      <c r="F91" s="797">
        <v>90241503</v>
      </c>
      <c r="G91" s="52">
        <f>E91-D91</f>
        <v>50241503</v>
      </c>
      <c r="H91" s="162">
        <f>G91/D91*100%</f>
        <v>1.2560375749999999</v>
      </c>
      <c r="I91" s="96"/>
    </row>
    <row r="92" spans="1:9" ht="14.25" customHeight="1">
      <c r="A92" s="1471"/>
      <c r="B92" s="1220"/>
      <c r="C92" s="796" t="s">
        <v>175</v>
      </c>
      <c r="D92" s="797">
        <v>205000000</v>
      </c>
      <c r="E92" s="797">
        <v>50644680</v>
      </c>
      <c r="F92" s="797">
        <v>50644680</v>
      </c>
      <c r="G92" s="52">
        <f>E92-D92</f>
        <v>-154355320</v>
      </c>
      <c r="H92" s="162">
        <f>G92/D92*100%</f>
        <v>-0.7529527804878049</v>
      </c>
      <c r="I92" s="96"/>
    </row>
    <row r="93" spans="1:9" ht="14.25" customHeight="1">
      <c r="A93" s="1471"/>
      <c r="B93" s="1220"/>
      <c r="C93" s="796" t="s">
        <v>236</v>
      </c>
      <c r="D93" s="52"/>
      <c r="E93" s="52"/>
      <c r="F93" s="52"/>
      <c r="G93" s="79"/>
      <c r="H93" s="162"/>
      <c r="I93" s="96"/>
    </row>
    <row r="94" spans="1:9" ht="14.25" customHeight="1">
      <c r="A94" s="1471"/>
      <c r="B94" s="1220"/>
      <c r="C94" s="796" t="s">
        <v>304</v>
      </c>
      <c r="D94" s="52"/>
      <c r="E94" s="52"/>
      <c r="F94" s="52"/>
      <c r="G94" s="79"/>
      <c r="H94" s="162"/>
      <c r="I94" s="96"/>
    </row>
    <row r="95" spans="1:9">
      <c r="A95" s="1471"/>
      <c r="B95" s="1220"/>
      <c r="C95" s="796" t="s">
        <v>305</v>
      </c>
      <c r="D95" s="52"/>
      <c r="E95" s="52"/>
      <c r="F95" s="52"/>
      <c r="G95" s="79"/>
      <c r="H95" s="162"/>
      <c r="I95" s="96"/>
    </row>
    <row r="96" spans="1:9">
      <c r="A96" s="1471"/>
      <c r="B96" s="1220"/>
      <c r="C96" s="796" t="s">
        <v>306</v>
      </c>
      <c r="D96" s="52"/>
      <c r="E96" s="52"/>
      <c r="F96" s="52"/>
      <c r="G96" s="79"/>
      <c r="H96" s="162"/>
      <c r="I96" s="96"/>
    </row>
    <row r="97" spans="1:9">
      <c r="A97" s="1471"/>
      <c r="B97" s="1220"/>
      <c r="C97" s="796" t="s">
        <v>307</v>
      </c>
      <c r="D97" s="52"/>
      <c r="E97" s="52"/>
      <c r="F97" s="52"/>
      <c r="G97" s="79"/>
      <c r="H97" s="162"/>
      <c r="I97" s="96"/>
    </row>
    <row r="98" spans="1:9">
      <c r="A98" s="1471"/>
      <c r="B98" s="1220"/>
      <c r="C98" s="796" t="s">
        <v>308</v>
      </c>
      <c r="D98" s="52"/>
      <c r="E98" s="52"/>
      <c r="F98" s="52"/>
      <c r="G98" s="79"/>
      <c r="H98" s="162"/>
      <c r="I98" s="96"/>
    </row>
    <row r="99" spans="1:9">
      <c r="A99" s="1471"/>
      <c r="B99" s="1220"/>
      <c r="C99" s="796" t="s">
        <v>309</v>
      </c>
      <c r="D99" s="52"/>
      <c r="E99" s="52"/>
      <c r="F99" s="52"/>
      <c r="G99" s="79"/>
      <c r="H99" s="162"/>
      <c r="I99" s="96"/>
    </row>
    <row r="100" spans="1:9">
      <c r="A100" s="1471"/>
      <c r="B100" s="1220"/>
      <c r="C100" s="796" t="s">
        <v>310</v>
      </c>
      <c r="D100" s="52"/>
      <c r="E100" s="52"/>
      <c r="F100" s="52"/>
      <c r="G100" s="79"/>
      <c r="H100" s="162"/>
      <c r="I100" s="96"/>
    </row>
    <row r="101" spans="1:9">
      <c r="A101" s="1471"/>
      <c r="B101" s="1220"/>
      <c r="C101" s="796" t="s">
        <v>297</v>
      </c>
      <c r="D101" s="52"/>
      <c r="E101" s="52"/>
      <c r="F101" s="52"/>
      <c r="G101" s="79"/>
      <c r="H101" s="162"/>
      <c r="I101" s="96"/>
    </row>
    <row r="102" spans="1:9">
      <c r="A102" s="1471"/>
      <c r="B102" s="1220"/>
      <c r="C102" s="796" t="s">
        <v>298</v>
      </c>
      <c r="D102" s="52"/>
      <c r="E102" s="52"/>
      <c r="F102" s="52"/>
      <c r="G102" s="79"/>
      <c r="H102" s="162"/>
      <c r="I102" s="96"/>
    </row>
    <row r="103" spans="1:9">
      <c r="A103" s="1471"/>
      <c r="B103" s="1220"/>
      <c r="C103" s="796" t="s">
        <v>299</v>
      </c>
      <c r="D103" s="52"/>
      <c r="E103" s="52"/>
      <c r="F103" s="52"/>
      <c r="G103" s="79"/>
      <c r="H103" s="162"/>
      <c r="I103" s="96"/>
    </row>
    <row r="104" spans="1:9">
      <c r="A104" s="1471"/>
      <c r="B104" s="1220"/>
      <c r="C104" s="796" t="s">
        <v>300</v>
      </c>
      <c r="D104" s="52"/>
      <c r="E104" s="52"/>
      <c r="F104" s="52"/>
      <c r="G104" s="79"/>
      <c r="H104" s="162"/>
      <c r="I104" s="96"/>
    </row>
    <row r="105" spans="1:9">
      <c r="A105" s="1471"/>
      <c r="B105" s="1198"/>
      <c r="C105" s="283" t="s">
        <v>389</v>
      </c>
      <c r="D105" s="79">
        <f>SUM(D83:D104)</f>
        <v>245000000</v>
      </c>
      <c r="E105" s="79">
        <f>SUM(E83:E104)</f>
        <v>140886183</v>
      </c>
      <c r="F105" s="79">
        <f>SUM(F83:F104)</f>
        <v>140886183</v>
      </c>
      <c r="G105" s="52">
        <f t="shared" si="20"/>
        <v>-104113817</v>
      </c>
      <c r="H105" s="162">
        <f>G105/D105*100%</f>
        <v>-0.42495435510204083</v>
      </c>
      <c r="I105" s="96"/>
    </row>
    <row r="106" spans="1:9" ht="17.25" thickBot="1">
      <c r="A106" s="1472"/>
      <c r="B106" s="1293" t="s">
        <v>15</v>
      </c>
      <c r="C106" s="1293"/>
      <c r="D106" s="712">
        <f>SUM(D82,D105)</f>
        <v>327600000</v>
      </c>
      <c r="E106" s="712">
        <f>SUM(E82,E105)</f>
        <v>164683523</v>
      </c>
      <c r="F106" s="712">
        <f>SUM(F82,F105)</f>
        <v>164683523</v>
      </c>
      <c r="G106" s="812">
        <f t="shared" si="20"/>
        <v>-162916477</v>
      </c>
      <c r="H106" s="733">
        <f>G106/D106*100%</f>
        <v>-0.49730304334554337</v>
      </c>
      <c r="I106" s="372"/>
    </row>
    <row r="107" spans="1:9">
      <c r="A107" s="1471" t="s">
        <v>147</v>
      </c>
      <c r="B107" s="472" t="s">
        <v>5</v>
      </c>
      <c r="C107" s="285" t="s">
        <v>9</v>
      </c>
      <c r="D107" s="824">
        <v>2850000</v>
      </c>
      <c r="E107" s="827">
        <v>3000</v>
      </c>
      <c r="F107" s="827">
        <v>3000</v>
      </c>
      <c r="G107" s="43">
        <f>F107-D107</f>
        <v>-2847000</v>
      </c>
      <c r="H107" s="162">
        <f>G107/D107*100%</f>
        <v>-0.99894736842105258</v>
      </c>
      <c r="I107" s="45"/>
    </row>
    <row r="108" spans="1:9" ht="17.25" thickBot="1">
      <c r="A108" s="1472"/>
      <c r="B108" s="1311" t="s">
        <v>45</v>
      </c>
      <c r="C108" s="1312"/>
      <c r="D108" s="763">
        <f>D107</f>
        <v>2850000</v>
      </c>
      <c r="E108" s="763">
        <f t="shared" ref="E108" si="26">E107</f>
        <v>3000</v>
      </c>
      <c r="F108" s="763">
        <f t="shared" ref="F108" si="27">F107</f>
        <v>3000</v>
      </c>
      <c r="G108" s="819">
        <f>F108-D108</f>
        <v>-2847000</v>
      </c>
      <c r="H108" s="766">
        <f>G108/D108*100%</f>
        <v>-0.99894736842105258</v>
      </c>
      <c r="I108" s="50"/>
    </row>
    <row r="109" spans="1:9">
      <c r="A109" s="1464" t="s">
        <v>148</v>
      </c>
      <c r="B109" s="1466" t="s">
        <v>354</v>
      </c>
      <c r="C109" s="196" t="s">
        <v>82</v>
      </c>
      <c r="D109" s="829">
        <v>5000000</v>
      </c>
      <c r="E109" s="82"/>
      <c r="F109" s="280"/>
      <c r="G109" s="830">
        <f>E109-D109</f>
        <v>-5000000</v>
      </c>
      <c r="H109" s="162">
        <f t="shared" ref="H109" si="28">E109/D109*100%</f>
        <v>0</v>
      </c>
      <c r="I109" s="47"/>
    </row>
    <row r="110" spans="1:9">
      <c r="A110" s="1464"/>
      <c r="B110" s="1467"/>
      <c r="C110" s="191" t="s">
        <v>44</v>
      </c>
      <c r="D110" s="278"/>
      <c r="E110" s="52"/>
      <c r="F110" s="90"/>
      <c r="G110" s="43"/>
      <c r="H110" s="162"/>
      <c r="I110" s="45"/>
    </row>
    <row r="111" spans="1:9" ht="17.25" thickBot="1">
      <c r="A111" s="1465"/>
      <c r="B111" s="1468" t="s">
        <v>45</v>
      </c>
      <c r="C111" s="1469"/>
      <c r="D111" s="770">
        <f>SUM(D109:D110)</f>
        <v>5000000</v>
      </c>
      <c r="E111" s="770">
        <f t="shared" ref="E111:F111" si="29">SUM(E109:E110)</f>
        <v>0</v>
      </c>
      <c r="F111" s="770">
        <f t="shared" si="29"/>
        <v>0</v>
      </c>
      <c r="G111" s="1036">
        <f>E111-D111</f>
        <v>-5000000</v>
      </c>
      <c r="H111" s="766">
        <f>G111/D111*100%</f>
        <v>-1</v>
      </c>
      <c r="I111" s="50"/>
    </row>
    <row r="112" spans="1:9">
      <c r="A112" s="1227" t="s">
        <v>218</v>
      </c>
      <c r="B112" s="1230" t="s">
        <v>525</v>
      </c>
      <c r="C112" s="194" t="s">
        <v>220</v>
      </c>
      <c r="D112" s="901"/>
      <c r="E112" s="901"/>
      <c r="F112" s="912"/>
      <c r="G112" s="200">
        <f t="shared" ref="G112:G118" si="30">F112-D112</f>
        <v>0</v>
      </c>
      <c r="H112" s="920"/>
      <c r="I112" s="913"/>
    </row>
    <row r="113" spans="1:9">
      <c r="A113" s="1228"/>
      <c r="B113" s="1231"/>
      <c r="C113" s="842" t="s">
        <v>526</v>
      </c>
      <c r="D113" s="897"/>
      <c r="E113" s="897"/>
      <c r="F113" s="897"/>
      <c r="G113" s="44">
        <f t="shared" si="30"/>
        <v>0</v>
      </c>
      <c r="H113" s="686"/>
      <c r="I113" s="914"/>
    </row>
    <row r="114" spans="1:9" ht="17.25" thickBot="1">
      <c r="A114" s="1229"/>
      <c r="B114" s="1444" t="s">
        <v>15</v>
      </c>
      <c r="C114" s="1445"/>
      <c r="D114" s="770">
        <f>SUM(D112:D113)</f>
        <v>0</v>
      </c>
      <c r="E114" s="770">
        <f t="shared" ref="E114:F114" si="31">SUM(E112:E113)</f>
        <v>0</v>
      </c>
      <c r="F114" s="770">
        <f t="shared" si="31"/>
        <v>0</v>
      </c>
      <c r="G114" s="48">
        <f t="shared" si="30"/>
        <v>0</v>
      </c>
      <c r="H114" s="918"/>
      <c r="I114" s="50"/>
    </row>
    <row r="115" spans="1:9">
      <c r="A115" s="1227" t="s">
        <v>527</v>
      </c>
      <c r="B115" s="1230" t="s">
        <v>525</v>
      </c>
      <c r="C115" s="194" t="s">
        <v>529</v>
      </c>
      <c r="D115" s="901"/>
      <c r="E115" s="901">
        <f>'[1]9-1.은학의집(재가복지)'!E115+'[1]9-2은학의집(요양시설)'!E115</f>
        <v>0</v>
      </c>
      <c r="F115" s="901"/>
      <c r="G115" s="200">
        <f t="shared" si="30"/>
        <v>0</v>
      </c>
      <c r="H115" s="920"/>
      <c r="I115" s="913"/>
    </row>
    <row r="116" spans="1:9" ht="33">
      <c r="A116" s="1228"/>
      <c r="B116" s="1231"/>
      <c r="C116" s="842" t="s">
        <v>531</v>
      </c>
      <c r="D116" s="897"/>
      <c r="E116" s="897">
        <f>'[1]9-1.은학의집(재가복지)'!E116+'[1]9-2은학의집(요양시설)'!E116</f>
        <v>0</v>
      </c>
      <c r="F116" s="897"/>
      <c r="G116" s="44">
        <f t="shared" si="30"/>
        <v>0</v>
      </c>
      <c r="H116" s="686"/>
      <c r="I116" s="914"/>
    </row>
    <row r="117" spans="1:9" ht="17.25" thickBot="1">
      <c r="A117" s="1229"/>
      <c r="B117" s="1444" t="s">
        <v>532</v>
      </c>
      <c r="C117" s="1445"/>
      <c r="D117" s="770">
        <f>SUM(D115:D116)</f>
        <v>0</v>
      </c>
      <c r="E117" s="770">
        <f t="shared" ref="E117:F117" si="32">SUM(E115:E116)</f>
        <v>0</v>
      </c>
      <c r="F117" s="770">
        <f t="shared" si="32"/>
        <v>0</v>
      </c>
      <c r="G117" s="48">
        <f t="shared" si="30"/>
        <v>0</v>
      </c>
      <c r="H117" s="918"/>
      <c r="I117" s="50"/>
    </row>
    <row r="118" spans="1:9" ht="17.25" thickBot="1">
      <c r="A118" s="893" t="s">
        <v>53</v>
      </c>
      <c r="B118" s="894" t="s">
        <v>533</v>
      </c>
      <c r="C118" s="895" t="s">
        <v>534</v>
      </c>
      <c r="D118" s="885"/>
      <c r="E118" s="982">
        <v>220934959</v>
      </c>
      <c r="F118" s="982">
        <v>220934959</v>
      </c>
      <c r="G118" s="865">
        <f t="shared" si="30"/>
        <v>220934959</v>
      </c>
      <c r="H118" s="1129" t="e">
        <f>G118/D118*100%</f>
        <v>#DIV/0!</v>
      </c>
      <c r="I118" s="1130" t="s">
        <v>617</v>
      </c>
    </row>
    <row r="119" spans="1:9" ht="17.25" thickBot="1">
      <c r="A119" s="1455" t="s">
        <v>535</v>
      </c>
      <c r="B119" s="1456"/>
      <c r="C119" s="1457"/>
      <c r="D119" s="925">
        <f>SUM(D72,D76,D106,D108,D111,D118,D117,D114)</f>
        <v>800500000</v>
      </c>
      <c r="E119" s="925">
        <f t="shared" ref="E119:F119" si="33">SUM(E72,E76,E106,E108,E111,E118,E117,E114)</f>
        <v>642448151</v>
      </c>
      <c r="F119" s="925">
        <f t="shared" si="33"/>
        <v>642448151</v>
      </c>
      <c r="G119" s="1012">
        <f>F119-D119</f>
        <v>-158051849</v>
      </c>
      <c r="H119" s="979">
        <f>G119/D119*100%</f>
        <v>-0.19744141036851967</v>
      </c>
      <c r="I119" s="928"/>
    </row>
    <row r="121" spans="1:9">
      <c r="G121" s="1037"/>
    </row>
  </sheetData>
  <mergeCells count="68">
    <mergeCell ref="A115:A117"/>
    <mergeCell ref="B115:B116"/>
    <mergeCell ref="B117:C117"/>
    <mergeCell ref="A119:C119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I50"/>
    <mergeCell ref="H51:H52"/>
    <mergeCell ref="I51:I52"/>
    <mergeCell ref="B53:B59"/>
    <mergeCell ref="B60:B63"/>
    <mergeCell ref="B64:B71"/>
    <mergeCell ref="A51:C51"/>
    <mergeCell ref="D51:D52"/>
    <mergeCell ref="E51:E52"/>
    <mergeCell ref="F51:F52"/>
    <mergeCell ref="G51:G52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</mergeCells>
  <phoneticPr fontId="2" type="noConversion"/>
  <pageMargins left="0.25" right="0.25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2:I119"/>
  <sheetViews>
    <sheetView topLeftCell="A98" workbookViewId="0">
      <selection activeCell="A2" sqref="A2:I119"/>
    </sheetView>
  </sheetViews>
  <sheetFormatPr defaultRowHeight="16.5"/>
  <cols>
    <col min="1" max="1" width="14.75" customWidth="1"/>
    <col min="2" max="2" width="17.375" customWidth="1"/>
    <col min="3" max="3" width="20.25" customWidth="1"/>
    <col min="4" max="4" width="19.25" customWidth="1"/>
    <col min="5" max="5" width="18.5" customWidth="1"/>
    <col min="6" max="6" width="18.875" customWidth="1"/>
    <col min="7" max="7" width="19.75" customWidth="1"/>
    <col min="8" max="8" width="9.875" customWidth="1"/>
    <col min="9" max="9" width="48" customWidth="1"/>
  </cols>
  <sheetData>
    <row r="2" spans="1:9" ht="26.25" customHeight="1">
      <c r="A2" s="1452" t="s">
        <v>260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574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166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401</v>
      </c>
      <c r="F6" s="1183" t="s">
        <v>404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15" customHeight="1">
      <c r="A8" s="1284" t="s">
        <v>207</v>
      </c>
      <c r="B8" s="1219" t="s">
        <v>208</v>
      </c>
      <c r="C8" s="648" t="s">
        <v>188</v>
      </c>
      <c r="D8" s="302">
        <f>SUM('[2]6-1. 강서종합사회복지관'!D8,'[2]6-2.강서종합사회복지관(재가노인지원서비스)'!D8,'[2]6-3.강서구종합사회복지관(강서지역아동센터)'!D8,'[2]6-4.강서구종합사회복지관(청소년지원센터)'!D8,'[2]6-5.강서구종합사회복지관(자원봉사센터)'!D8,'[2]6-6.강서구종합사회복지관(발달재활서비스)'!D8,'[2]6-7.강서구종합사회복지관(심리치유서비스)'!D8)</f>
        <v>0</v>
      </c>
      <c r="E8" s="302">
        <f>SUM('[2]6-1. 강서종합사회복지관'!E8,'[2]6-2.강서종합사회복지관(재가노인지원서비스)'!E8,'[2]6-3.강서구종합사회복지관(강서지역아동센터)'!E8,'[2]6-4.강서구종합사회복지관(청소년지원센터)'!E8,'[2]6-5.강서구종합사회복지관(자원봉사센터)'!E8,'[2]6-6.강서구종합사회복지관(발달재활서비스)'!E8,'[2]6-7.강서구종합사회복지관(심리치유서비스)'!E8)</f>
        <v>0</v>
      </c>
      <c r="F8" s="302">
        <f>SUM('[2]6-1. 강서종합사회복지관'!F8,'[2]6-2.강서종합사회복지관(재가노인지원서비스)'!F8,'[2]6-3.강서구종합사회복지관(강서지역아동센터)'!F8,'[2]6-4.강서구종합사회복지관(청소년지원센터)'!F8,'[2]6-5.강서구종합사회복지관(자원봉사센터)'!F8,'[2]6-6.강서구종합사회복지관(발달재활서비스)'!F8,'[2]6-7.강서구종합사회복지관(심리치유서비스)'!F8)</f>
        <v>0</v>
      </c>
      <c r="G8" s="684"/>
      <c r="H8" s="688"/>
      <c r="I8" s="685"/>
    </row>
    <row r="9" spans="1:9" ht="15" customHeight="1">
      <c r="A9" s="1285"/>
      <c r="B9" s="1220"/>
      <c r="C9" s="644" t="s">
        <v>191</v>
      </c>
      <c r="D9" s="297">
        <f>SUM('[2]6-1. 강서종합사회복지관'!D9,'[2]6-2.강서종합사회복지관(재가노인지원서비스)'!D9,'[2]6-3.강서구종합사회복지관(강서지역아동센터)'!D9,'[2]6-4.강서구종합사회복지관(청소년지원센터)'!D9,'[2]6-5.강서구종합사회복지관(자원봉사센터)'!D9,'[2]6-6.강서구종합사회복지관(발달재활서비스)'!D9,'[2]6-7.강서구종합사회복지관(심리치유서비스)'!D9)</f>
        <v>0</v>
      </c>
      <c r="E9" s="297">
        <f>SUM('[2]6-1. 강서종합사회복지관'!E9,'[2]6-2.강서종합사회복지관(재가노인지원서비스)'!E9,'[2]6-3.강서구종합사회복지관(강서지역아동센터)'!E9,'[2]6-4.강서구종합사회복지관(청소년지원센터)'!E9,'[2]6-5.강서구종합사회복지관(자원봉사센터)'!E9,'[2]6-6.강서구종합사회복지관(발달재활서비스)'!E9,'[2]6-7.강서구종합사회복지관(심리치유서비스)'!E9)</f>
        <v>0</v>
      </c>
      <c r="F9" s="297">
        <f>SUM('[2]6-1. 강서종합사회복지관'!F9,'[2]6-2.강서종합사회복지관(재가노인지원서비스)'!F9,'[2]6-3.강서구종합사회복지관(강서지역아동센터)'!F9,'[2]6-4.강서구종합사회복지관(청소년지원센터)'!F9,'[2]6-5.강서구종합사회복지관(자원봉사센터)'!F9,'[2]6-6.강서구종합사회복지관(발달재활서비스)'!F9,'[2]6-7.강서구종합사회복지관(심리치유서비스)'!F9)</f>
        <v>0</v>
      </c>
      <c r="G9" s="309"/>
      <c r="H9" s="687"/>
      <c r="I9" s="367"/>
    </row>
    <row r="10" spans="1:9" ht="15" customHeight="1">
      <c r="A10" s="1285"/>
      <c r="B10" s="1220"/>
      <c r="C10" s="644" t="s">
        <v>192</v>
      </c>
      <c r="D10" s="297">
        <f>SUM('[2]6-1. 강서종합사회복지관'!D10,'[2]6-2.강서종합사회복지관(재가노인지원서비스)'!D10,'[2]6-3.강서구종합사회복지관(강서지역아동센터)'!D10,'[2]6-4.강서구종합사회복지관(청소년지원센터)'!D10,'[2]6-5.강서구종합사회복지관(자원봉사센터)'!D10,'[2]6-6.강서구종합사회복지관(발달재활서비스)'!D10,'[2]6-7.강서구종합사회복지관(심리치유서비스)'!D10)</f>
        <v>0</v>
      </c>
      <c r="E10" s="297">
        <f>SUM('[2]6-1. 강서종합사회복지관'!E10,'[2]6-2.강서종합사회복지관(재가노인지원서비스)'!E10,'[2]6-3.강서구종합사회복지관(강서지역아동센터)'!E10,'[2]6-4.강서구종합사회복지관(청소년지원센터)'!E10,'[2]6-5.강서구종합사회복지관(자원봉사센터)'!E10,'[2]6-6.강서구종합사회복지관(발달재활서비스)'!E10,'[2]6-7.강서구종합사회복지관(심리치유서비스)'!E10)</f>
        <v>0</v>
      </c>
      <c r="F10" s="297">
        <f>SUM('[2]6-1. 강서종합사회복지관'!F10,'[2]6-2.강서종합사회복지관(재가노인지원서비스)'!F10,'[2]6-3.강서구종합사회복지관(강서지역아동센터)'!F10,'[2]6-4.강서구종합사회복지관(청소년지원센터)'!F10,'[2]6-5.강서구종합사회복지관(자원봉사센터)'!F10,'[2]6-6.강서구종합사회복지관(발달재활서비스)'!F10,'[2]6-7.강서구종합사회복지관(심리치유서비스)'!F10)</f>
        <v>0</v>
      </c>
      <c r="G10" s="309"/>
      <c r="H10" s="687"/>
      <c r="I10" s="367"/>
    </row>
    <row r="11" spans="1:9" ht="15" customHeight="1">
      <c r="A11" s="1285"/>
      <c r="B11" s="1220"/>
      <c r="C11" s="644" t="s">
        <v>193</v>
      </c>
      <c r="D11" s="297">
        <f>SUM('[2]6-1. 강서종합사회복지관'!D11,'[2]6-2.강서종합사회복지관(재가노인지원서비스)'!D11,'[2]6-3.강서구종합사회복지관(강서지역아동센터)'!D11,'[2]6-4.강서구종합사회복지관(청소년지원센터)'!D11,'[2]6-5.강서구종합사회복지관(자원봉사센터)'!D11,'[2]6-6.강서구종합사회복지관(발달재활서비스)'!D11,'[2]6-7.강서구종합사회복지관(심리치유서비스)'!D11)</f>
        <v>0</v>
      </c>
      <c r="E11" s="297">
        <f>SUM('[2]6-1. 강서종합사회복지관'!E11,'[2]6-2.강서종합사회복지관(재가노인지원서비스)'!E11,'[2]6-3.강서구종합사회복지관(강서지역아동센터)'!E11,'[2]6-4.강서구종합사회복지관(청소년지원센터)'!E11,'[2]6-5.강서구종합사회복지관(자원봉사센터)'!E11,'[2]6-6.강서구종합사회복지관(발달재활서비스)'!E11,'[2]6-7.강서구종합사회복지관(심리치유서비스)'!E11)</f>
        <v>0</v>
      </c>
      <c r="F11" s="297">
        <f>SUM('[2]6-1. 강서종합사회복지관'!F11,'[2]6-2.강서종합사회복지관(재가노인지원서비스)'!F11,'[2]6-3.강서구종합사회복지관(강서지역아동센터)'!F11,'[2]6-4.강서구종합사회복지관(청소년지원센터)'!F11,'[2]6-5.강서구종합사회복지관(자원봉사센터)'!F11,'[2]6-6.강서구종합사회복지관(발달재활서비스)'!F11,'[2]6-7.강서구종합사회복지관(심리치유서비스)'!F11)</f>
        <v>0</v>
      </c>
      <c r="G11" s="309"/>
      <c r="H11" s="687"/>
      <c r="I11" s="367"/>
    </row>
    <row r="12" spans="1:9" ht="15" customHeight="1">
      <c r="A12" s="1285"/>
      <c r="B12" s="1198"/>
      <c r="C12" s="644" t="s">
        <v>194</v>
      </c>
      <c r="D12" s="297">
        <f>SUM('[2]6-1. 강서종합사회복지관'!D12,'[2]6-2.강서종합사회복지관(재가노인지원서비스)'!D12,'[2]6-3.강서구종합사회복지관(강서지역아동센터)'!D12,'[2]6-4.강서구종합사회복지관(청소년지원센터)'!D12,'[2]6-5.강서구종합사회복지관(자원봉사센터)'!D12,'[2]6-6.강서구종합사회복지관(발달재활서비스)'!D12,'[2]6-7.강서구종합사회복지관(심리치유서비스)'!D12)</f>
        <v>0</v>
      </c>
      <c r="E12" s="297">
        <f>SUM('[2]6-1. 강서종합사회복지관'!E12,'[2]6-2.강서종합사회복지관(재가노인지원서비스)'!E12,'[2]6-3.강서구종합사회복지관(강서지역아동센터)'!E12,'[2]6-4.강서구종합사회복지관(청소년지원센터)'!E12,'[2]6-5.강서구종합사회복지관(자원봉사센터)'!E12,'[2]6-6.강서구종합사회복지관(발달재활서비스)'!E12,'[2]6-7.강서구종합사회복지관(심리치유서비스)'!E12)</f>
        <v>0</v>
      </c>
      <c r="F12" s="297">
        <f>SUM('[2]6-1. 강서종합사회복지관'!F12,'[2]6-2.강서종합사회복지관(재가노인지원서비스)'!F12,'[2]6-3.강서구종합사회복지관(강서지역아동센터)'!F12,'[2]6-4.강서구종합사회복지관(청소년지원센터)'!F12,'[2]6-5.강서구종합사회복지관(자원봉사센터)'!F12,'[2]6-6.강서구종합사회복지관(발달재활서비스)'!F12,'[2]6-7.강서구종합사회복지관(심리치유서비스)'!F12)</f>
        <v>0</v>
      </c>
      <c r="G12" s="309"/>
      <c r="H12" s="687"/>
      <c r="I12" s="367"/>
    </row>
    <row r="13" spans="1:9" ht="18" thickBot="1">
      <c r="A13" s="1286"/>
      <c r="B13" s="1293" t="s">
        <v>195</v>
      </c>
      <c r="C13" s="1293"/>
      <c r="D13" s="298"/>
      <c r="E13" s="298"/>
      <c r="F13" s="298"/>
      <c r="G13" s="310"/>
      <c r="H13" s="689"/>
      <c r="I13" s="368"/>
    </row>
    <row r="14" spans="1:9" ht="13.5" customHeight="1">
      <c r="A14" s="1324" t="s">
        <v>199</v>
      </c>
      <c r="B14" s="1220" t="s">
        <v>200</v>
      </c>
      <c r="C14" s="402" t="s">
        <v>183</v>
      </c>
      <c r="D14" s="302"/>
      <c r="E14" s="302"/>
      <c r="F14" s="302"/>
      <c r="G14" s="309">
        <f t="shared" ref="G14:G20" si="0">F14-D14</f>
        <v>0</v>
      </c>
      <c r="H14" s="687"/>
      <c r="I14" s="369"/>
    </row>
    <row r="15" spans="1:9" ht="13.5" customHeight="1">
      <c r="A15" s="1324"/>
      <c r="B15" s="1220"/>
      <c r="C15" s="403" t="s">
        <v>184</v>
      </c>
      <c r="D15" s="297"/>
      <c r="E15" s="297"/>
      <c r="F15" s="297"/>
      <c r="G15" s="309">
        <f t="shared" si="0"/>
        <v>0</v>
      </c>
      <c r="H15" s="687"/>
      <c r="I15" s="370"/>
    </row>
    <row r="16" spans="1:9" ht="13.5" customHeight="1">
      <c r="A16" s="1324"/>
      <c r="B16" s="1220"/>
      <c r="C16" s="403" t="s">
        <v>185</v>
      </c>
      <c r="D16" s="297"/>
      <c r="E16" s="297"/>
      <c r="F16" s="297"/>
      <c r="G16" s="309">
        <f t="shared" si="0"/>
        <v>0</v>
      </c>
      <c r="H16" s="687"/>
      <c r="I16" s="370"/>
    </row>
    <row r="17" spans="1:9" ht="13.5" customHeight="1">
      <c r="A17" s="1324"/>
      <c r="B17" s="1220"/>
      <c r="C17" s="403" t="s">
        <v>186</v>
      </c>
      <c r="D17" s="297"/>
      <c r="E17" s="297"/>
      <c r="F17" s="297"/>
      <c r="G17" s="309">
        <f t="shared" si="0"/>
        <v>0</v>
      </c>
      <c r="H17" s="687"/>
      <c r="I17" s="370"/>
    </row>
    <row r="18" spans="1:9" ht="13.5" customHeight="1">
      <c r="A18" s="1324"/>
      <c r="B18" s="1220"/>
      <c r="C18" s="402" t="s">
        <v>187</v>
      </c>
      <c r="D18" s="297"/>
      <c r="E18" s="297"/>
      <c r="F18" s="297"/>
      <c r="G18" s="309">
        <f t="shared" si="0"/>
        <v>0</v>
      </c>
      <c r="H18" s="687"/>
      <c r="I18" s="367"/>
    </row>
    <row r="19" spans="1:9" ht="13.5" customHeight="1">
      <c r="A19" s="1324"/>
      <c r="B19" s="1220"/>
      <c r="C19" s="191" t="s">
        <v>189</v>
      </c>
      <c r="D19" s="844">
        <f>SUM('[2]6-1. 강서종합사회복지관'!D19,'[2]6-2.강서종합사회복지관(재가노인지원서비스)'!D19,'[2]6-3.강서구종합사회복지관(강서지역아동센터)'!D19,'[2]6-4.강서구종합사회복지관(청소년지원센터)'!D19,'[2]6-5.강서구종합사회복지관(자원봉사센터)'!D19,'[2]6-6.강서구종합사회복지관(발달재활서비스)'!D19,'[2]6-7.강서구종합사회복지관(심리치유서비스)'!D19)</f>
        <v>15750000</v>
      </c>
      <c r="E19" s="844">
        <f>SUM('[2]6-1. 강서종합사회복지관'!E19,'[2]6-2.강서종합사회복지관(재가노인지원서비스)'!E19,'[2]6-3.강서구종합사회복지관(강서지역아동센터)'!E19,'[2]6-4.강서구종합사회복지관(청소년지원센터)'!E19,'[2]6-5.강서구종합사회복지관(자원봉사센터)'!E19,'[2]6-6.강서구종합사회복지관(발달재활서비스)'!E19,'[2]6-7.강서구종합사회복지관(심리치유서비스)'!E19)</f>
        <v>6779830</v>
      </c>
      <c r="F19" s="844">
        <f>SUM('[2]6-1. 강서종합사회복지관'!F19,'[2]6-2.강서종합사회복지관(재가노인지원서비스)'!F19,'[2]6-3.강서구종합사회복지관(강서지역아동센터)'!F19,'[2]6-4.강서구종합사회복지관(청소년지원센터)'!F19,'[2]6-5.강서구종합사회복지관(자원봉사센터)'!F19,'[2]6-6.강서구종합사회복지관(발달재활서비스)'!F19,'[2]6-7.강서구종합사회복지관(심리치유서비스)'!F19)</f>
        <v>15750000</v>
      </c>
      <c r="G19" s="309">
        <f t="shared" si="0"/>
        <v>0</v>
      </c>
      <c r="H19" s="687">
        <f t="shared" ref="H19:H45" si="1">G19/D19*100%</f>
        <v>0</v>
      </c>
      <c r="I19" s="367"/>
    </row>
    <row r="20" spans="1:9" ht="13.5" customHeight="1">
      <c r="A20" s="1324"/>
      <c r="B20" s="1220"/>
      <c r="C20" s="191" t="s">
        <v>190</v>
      </c>
      <c r="D20" s="844">
        <f>SUM('[2]6-1. 강서종합사회복지관'!D20,'[2]6-2.강서종합사회복지관(재가노인지원서비스)'!D20,'[2]6-3.강서구종합사회복지관(강서지역아동센터)'!D20,'[2]6-4.강서구종합사회복지관(청소년지원센터)'!D20,'[2]6-5.강서구종합사회복지관(자원봉사센터)'!D20,'[2]6-6.강서구종합사회복지관(발달재활서비스)'!D20,'[2]6-7.강서구종합사회복지관(심리치유서비스)'!D20)</f>
        <v>2500000</v>
      </c>
      <c r="E20" s="844">
        <f>SUM('[2]6-1. 강서종합사회복지관'!E20,'[2]6-2.강서종합사회복지관(재가노인지원서비스)'!E20,'[2]6-3.강서구종합사회복지관(강서지역아동센터)'!E20,'[2]6-4.강서구종합사회복지관(청소년지원센터)'!E20,'[2]6-5.강서구종합사회복지관(자원봉사센터)'!E20,'[2]6-6.강서구종합사회복지관(발달재활서비스)'!E20,'[2]6-7.강서구종합사회복지관(심리치유서비스)'!E20)</f>
        <v>1500000</v>
      </c>
      <c r="F20" s="844">
        <f>SUM('[2]6-1. 강서종합사회복지관'!F20,'[2]6-2.강서종합사회복지관(재가노인지원서비스)'!F20,'[2]6-3.강서구종합사회복지관(강서지역아동센터)'!F20,'[2]6-4.강서구종합사회복지관(청소년지원센터)'!F20,'[2]6-5.강서구종합사회복지관(자원봉사센터)'!F20,'[2]6-6.강서구종합사회복지관(발달재활서비스)'!F20,'[2]6-7.강서구종합사회복지관(심리치유서비스)'!F20)</f>
        <v>2500000</v>
      </c>
      <c r="G20" s="309">
        <f t="shared" si="0"/>
        <v>0</v>
      </c>
      <c r="H20" s="687">
        <f t="shared" si="1"/>
        <v>0</v>
      </c>
      <c r="I20" s="367"/>
    </row>
    <row r="21" spans="1:9" ht="13.5" customHeight="1">
      <c r="A21" s="1324"/>
      <c r="B21" s="1198"/>
      <c r="C21" s="191" t="s">
        <v>209</v>
      </c>
      <c r="D21" s="78">
        <f>SUM('[2]6-1. 강서종합사회복지관'!D21,'[2]6-2.강서종합사회복지관(재가노인지원서비스)'!D21,'[2]6-3.강서구종합사회복지관(강서지역아동센터)'!D21,'[2]6-4.강서구종합사회복지관(청소년지원센터)'!D21,'[2]6-5.강서구종합사회복지관(자원봉사센터)'!D21,'[2]6-6.강서구종합사회복지관(발달재활서비스)'!D21,'[2]6-7.강서구종합사회복지관(심리치유서비스)'!D21)</f>
        <v>138160000</v>
      </c>
      <c r="E21" s="78">
        <f>SUM('[2]6-1. 강서종합사회복지관'!E21,'[2]6-2.강서종합사회복지관(재가노인지원서비스)'!E21,'[2]6-3.강서구종합사회복지관(강서지역아동센터)'!E21,'[2]6-4.강서구종합사회복지관(청소년지원센터)'!E21,'[2]6-5.강서구종합사회복지관(자원봉사센터)'!E21,'[2]6-6.강서구종합사회복지관(발달재활서비스)'!E21,'[2]6-7.강서구종합사회복지관(심리치유서비스)'!E21)</f>
        <v>83176250</v>
      </c>
      <c r="F21" s="43">
        <f>SUM('[2]6-1. 강서종합사회복지관'!F21,'[2]6-2.강서종합사회복지관(재가노인지원서비스)'!F21,'[2]6-3.강서구종합사회복지관(강서지역아동센터)'!F21,'[2]6-4.강서구종합사회복지관(청소년지원센터)'!F21,'[2]6-5.강서구종합사회복지관(자원봉사센터)'!F21,'[2]6-6.강서구종합사회복지관(발달재활서비스)'!F21,'[2]6-7.강서구종합사회복지관(심리치유서비스)'!F21)</f>
        <v>138160000</v>
      </c>
      <c r="G21" s="44">
        <f>F21-D21</f>
        <v>0</v>
      </c>
      <c r="H21" s="687">
        <f t="shared" si="1"/>
        <v>0</v>
      </c>
      <c r="I21" s="45"/>
    </row>
    <row r="22" spans="1:9" ht="18" thickBot="1">
      <c r="A22" s="1442"/>
      <c r="B22" s="1326" t="s">
        <v>45</v>
      </c>
      <c r="C22" s="1327"/>
      <c r="D22" s="713">
        <f>SUM(D14:D21)</f>
        <v>156410000</v>
      </c>
      <c r="E22" s="713">
        <f t="shared" ref="E22:F22" si="2">SUM(E14:E21)</f>
        <v>91456080</v>
      </c>
      <c r="F22" s="713">
        <f t="shared" si="2"/>
        <v>156410000</v>
      </c>
      <c r="G22" s="846">
        <f t="shared" ref="G22:G49" si="3">F22-D22</f>
        <v>0</v>
      </c>
      <c r="H22" s="808">
        <f t="shared" si="1"/>
        <v>0</v>
      </c>
      <c r="I22" s="49"/>
    </row>
    <row r="23" spans="1:9" ht="19.5" customHeight="1">
      <c r="A23" s="1287" t="s">
        <v>201</v>
      </c>
      <c r="B23" s="1219" t="s">
        <v>202</v>
      </c>
      <c r="C23" s="192" t="s">
        <v>146</v>
      </c>
      <c r="D23" s="83"/>
      <c r="E23" s="83"/>
      <c r="F23" s="84"/>
      <c r="G23" s="205"/>
      <c r="H23" s="208"/>
      <c r="I23" s="968"/>
    </row>
    <row r="24" spans="1:9" ht="19.5" customHeight="1">
      <c r="A24" s="1288"/>
      <c r="B24" s="1220"/>
      <c r="C24" s="403" t="s">
        <v>78</v>
      </c>
      <c r="D24" s="52">
        <f>SUM('[2]6-1. 강서종합사회복지관'!D24,'[2]6-2.강서종합사회복지관(재가노인지원서비스)'!D24,'[2]6-3.강서구종합사회복지관(강서지역아동센터)'!D24,'[2]6-4.강서구종합사회복지관(청소년지원센터)'!D24,'[2]6-5.강서구종합사회복지관(자원봉사센터)'!D24,'[2]6-6.강서구종합사회복지관(발달재활서비스)'!D24,'[2]6-7.강서구종합사회복지관(심리치유서비스)'!D24)</f>
        <v>1595722700</v>
      </c>
      <c r="E24" s="52">
        <f>SUM('[2]6-1. 강서종합사회복지관'!E24,'[2]6-2.강서종합사회복지관(재가노인지원서비스)'!E24,'[2]6-3.강서구종합사회복지관(강서지역아동센터)'!E24,'[2]6-4.강서구종합사회복지관(청소년지원센터)'!E24,'[2]6-5.강서구종합사회복지관(자원봉사센터)'!E24,'[2]6-6.강서구종합사회복지관(발달재활서비스)'!E24,'[2]6-7.강서구종합사회복지관(심리치유서비스)'!E24)</f>
        <v>1221562820</v>
      </c>
      <c r="F24" s="79">
        <f>SUM('[2]6-1. 강서종합사회복지관'!F24,'[2]6-2.강서종합사회복지관(재가노인지원서비스)'!F24,'[2]6-3.강서구종합사회복지관(강서지역아동센터)'!F24,'[2]6-4.강서구종합사회복지관(청소년지원센터)'!F24,'[2]6-5.강서구종합사회복지관(자원봉사센터)'!F24,'[2]6-6.강서구종합사회복지관(발달재활서비스)'!F24,'[2]6-7.강서구종합사회복지관(심리치유서비스)'!F24)</f>
        <v>1611514580</v>
      </c>
      <c r="G24" s="206">
        <f t="shared" si="3"/>
        <v>15791880</v>
      </c>
      <c r="H24" s="209">
        <f t="shared" si="1"/>
        <v>9.8963811193511254E-3</v>
      </c>
      <c r="I24" s="971" t="s">
        <v>567</v>
      </c>
    </row>
    <row r="25" spans="1:9" ht="19.5" customHeight="1">
      <c r="A25" s="1288"/>
      <c r="B25" s="1220"/>
      <c r="C25" s="403" t="s">
        <v>36</v>
      </c>
      <c r="D25" s="52">
        <f>SUM('[2]6-1. 강서종합사회복지관'!D25,'[2]6-2.강서종합사회복지관(재가노인지원서비스)'!D25,'[2]6-3.강서구종합사회복지관(강서지역아동센터)'!D25,'[2]6-4.강서구종합사회복지관(청소년지원센터)'!D25,'[2]6-5.강서구종합사회복지관(자원봉사센터)'!D25,'[2]6-6.강서구종합사회복지관(발달재활서비스)'!D25,'[2]6-7.강서구종합사회복지관(심리치유서비스)'!D25)</f>
        <v>92776000</v>
      </c>
      <c r="E25" s="52">
        <f>SUM('[2]6-1. 강서종합사회복지관'!E25,'[2]6-2.강서종합사회복지관(재가노인지원서비스)'!E25,'[2]6-3.강서구종합사회복지관(강서지역아동센터)'!E25,'[2]6-4.강서구종합사회복지관(청소년지원센터)'!E25,'[2]6-5.강서구종합사회복지관(자원봉사센터)'!E25,'[2]6-6.강서구종합사회복지관(발달재활서비스)'!E25,'[2]6-7.강서구종합사회복지관(심리치유서비스)'!E25)</f>
        <v>79359000</v>
      </c>
      <c r="F25" s="79">
        <f>SUM('[2]6-1. 강서종합사회복지관'!F25,'[2]6-2.강서종합사회복지관(재가노인지원서비스)'!F25,'[2]6-3.강서구종합사회복지관(강서지역아동센터)'!F25,'[2]6-4.강서구종합사회복지관(청소년지원센터)'!F25,'[2]6-5.강서구종합사회복지관(자원봉사센터)'!F25,'[2]6-6.강서구종합사회복지관(발달재활서비스)'!F25,'[2]6-7.강서구종합사회복지관(심리치유서비스)'!F25)</f>
        <v>92776000</v>
      </c>
      <c r="G25" s="206">
        <f t="shared" si="3"/>
        <v>0</v>
      </c>
      <c r="H25" s="209">
        <f t="shared" si="1"/>
        <v>0</v>
      </c>
      <c r="I25" s="971"/>
    </row>
    <row r="26" spans="1:9" ht="19.5" customHeight="1">
      <c r="A26" s="1288"/>
      <c r="B26" s="1198"/>
      <c r="C26" s="403" t="s">
        <v>79</v>
      </c>
      <c r="D26" s="52">
        <f>SUM('[2]6-1. 강서종합사회복지관'!D26,'[2]6-2.강서종합사회복지관(재가노인지원서비스)'!D26,'[2]6-3.강서구종합사회복지관(강서지역아동센터)'!D26,'[2]6-4.강서구종합사회복지관(청소년지원센터)'!D26,'[2]6-5.강서구종합사회복지관(자원봉사센터)'!D26,'[2]6-6.강서구종합사회복지관(발달재활서비스)'!D26,'[2]6-7.강서구종합사회복지관(심리치유서비스)'!D26)</f>
        <v>21650000</v>
      </c>
      <c r="E26" s="52">
        <f>SUM('[2]6-1. 강서종합사회복지관'!E26,'[2]6-2.강서종합사회복지관(재가노인지원서비스)'!E26,'[2]6-3.강서구종합사회복지관(강서지역아동센터)'!E26,'[2]6-4.강서구종합사회복지관(청소년지원센터)'!E26,'[2]6-5.강서구종합사회복지관(자원봉사센터)'!E26,'[2]6-6.강서구종합사회복지관(발달재활서비스)'!E26,'[2]6-7.강서구종합사회복지관(심리치유서비스)'!E26)</f>
        <v>18023000</v>
      </c>
      <c r="F26" s="79">
        <f>SUM('[2]6-1. 강서종합사회복지관'!F26,'[2]6-2.강서종합사회복지관(재가노인지원서비스)'!F26,'[2]6-3.강서구종합사회복지관(강서지역아동센터)'!F26,'[2]6-4.강서구종합사회복지관(청소년지원센터)'!F26,'[2]6-5.강서구종합사회복지관(자원봉사센터)'!F26,'[2]6-6.강서구종합사회복지관(발달재활서비스)'!F26,'[2]6-7.강서구종합사회복지관(심리치유서비스)'!F26)</f>
        <v>22380000</v>
      </c>
      <c r="G26" s="206">
        <f t="shared" si="3"/>
        <v>730000</v>
      </c>
      <c r="H26" s="209">
        <f t="shared" si="1"/>
        <v>3.3718244803695153E-2</v>
      </c>
      <c r="I26" s="971" t="s">
        <v>568</v>
      </c>
    </row>
    <row r="27" spans="1:9" ht="18" thickBot="1">
      <c r="A27" s="1289"/>
      <c r="B27" s="1282" t="s">
        <v>45</v>
      </c>
      <c r="C27" s="1318"/>
      <c r="D27" s="712">
        <f>SUM(D23:D26)</f>
        <v>1710148700</v>
      </c>
      <c r="E27" s="712">
        <f t="shared" ref="E27:F27" si="4">SUM(E23:E26)</f>
        <v>1318944820</v>
      </c>
      <c r="F27" s="712">
        <f t="shared" si="4"/>
        <v>1726670580</v>
      </c>
      <c r="G27" s="847">
        <f t="shared" si="3"/>
        <v>16521880</v>
      </c>
      <c r="H27" s="969">
        <f t="shared" si="1"/>
        <v>9.6610780103507966E-3</v>
      </c>
      <c r="I27" s="972"/>
    </row>
    <row r="28" spans="1:9" ht="20.25" customHeight="1">
      <c r="A28" s="1236" t="s">
        <v>203</v>
      </c>
      <c r="B28" s="1198" t="s">
        <v>204</v>
      </c>
      <c r="C28" s="196" t="s">
        <v>7</v>
      </c>
      <c r="D28" s="82">
        <f>SUM('[2]6-1. 강서종합사회복지관'!D28,'[2]6-2.강서종합사회복지관(재가노인지원서비스)'!D28,'[2]6-3.강서구종합사회복지관(강서지역아동센터)'!D28,'[2]6-4.강서구종합사회복지관(청소년지원센터)'!D28,'[2]6-5.강서구종합사회복지관(자원봉사센터)'!D28,'[2]6-6.강서구종합사회복지관(발달재활서비스)'!D28,'[2]6-7.강서구종합사회복지관(심리치유서비스)'!D28)</f>
        <v>163103700</v>
      </c>
      <c r="E28" s="82">
        <f>SUM('[2]6-1. 강서종합사회복지관'!E28,'[2]6-2.강서종합사회복지관(재가노인지원서비스)'!E28,'[2]6-3.강서구종합사회복지관(강서지역아동센터)'!E28,'[2]6-4.강서구종합사회복지관(청소년지원센터)'!E28,'[2]6-5.강서구종합사회복지관(자원봉사센터)'!E28,'[2]6-6.강서구종합사회복지관(발달재활서비스)'!E28,'[2]6-7.강서구종합사회복지관(심리치유서비스)'!E28)</f>
        <v>125316511</v>
      </c>
      <c r="F28" s="82">
        <f>SUM('[2]6-1. 강서종합사회복지관'!F28,'[2]6-2.강서종합사회복지관(재가노인지원서비스)'!F28,'[2]6-3.강서구종합사회복지관(강서지역아동센터)'!F28,'[2]6-4.강서구종합사회복지관(청소년지원센터)'!F28,'[2]6-5.강서구종합사회복지관(자원봉사센터)'!F28,'[2]6-6.강서구종합사회복지관(발달재활서비스)'!F28,'[2]6-7.강서구종합사회복지관(심리치유서비스)'!F28)</f>
        <v>194103700</v>
      </c>
      <c r="G28" s="44">
        <f t="shared" si="3"/>
        <v>31000000</v>
      </c>
      <c r="H28" s="162">
        <f t="shared" si="1"/>
        <v>0.19006313161504002</v>
      </c>
      <c r="I28" s="973" t="s">
        <v>569</v>
      </c>
    </row>
    <row r="29" spans="1:9" ht="20.25" customHeight="1">
      <c r="A29" s="1237"/>
      <c r="B29" s="1199"/>
      <c r="C29" s="196" t="s">
        <v>8</v>
      </c>
      <c r="D29" s="78">
        <f>SUM('[2]6-1. 강서종합사회복지관'!D29,'[2]6-2.강서종합사회복지관(재가노인지원서비스)'!D29,'[2]6-3.강서구종합사회복지관(강서지역아동센터)'!D29,'[2]6-4.강서구종합사회복지관(청소년지원센터)'!D29,'[2]6-5.강서구종합사회복지관(자원봉사센터)'!D29,'[2]6-6.강서구종합사회복지관(발달재활서비스)'!D29,'[2]6-7.강서구종합사회복지관(심리치유서비스)'!D29)</f>
        <v>188754655</v>
      </c>
      <c r="E29" s="78">
        <f>SUM('[2]6-1. 강서종합사회복지관'!E29,'[2]6-2.강서종합사회복지관(재가노인지원서비스)'!E29,'[2]6-3.강서구종합사회복지관(강서지역아동센터)'!E29,'[2]6-4.강서구종합사회복지관(청소년지원센터)'!E29,'[2]6-5.강서구종합사회복지관(자원봉사센터)'!E29,'[2]6-6.강서구종합사회복지관(발달재활서비스)'!E29,'[2]6-7.강서구종합사회복지관(심리치유서비스)'!E29)</f>
        <v>83439427</v>
      </c>
      <c r="F29" s="44">
        <f>SUM('[2]6-1. 강서종합사회복지관'!F29,'[2]6-2.강서종합사회복지관(재가노인지원서비스)'!F29,'[2]6-3.강서구종합사회복지관(강서지역아동센터)'!F29,'[2]6-4.강서구종합사회복지관(청소년지원센터)'!F29,'[2]6-5.강서구종합사회복지관(자원봉사센터)'!F29,'[2]6-6.강서구종합사회복지관(발달재활서비스)'!F29,'[2]6-7.강서구종합사회복지관(심리치유서비스)'!F29)</f>
        <v>198753775</v>
      </c>
      <c r="G29" s="44">
        <f t="shared" si="3"/>
        <v>9999120</v>
      </c>
      <c r="H29" s="162">
        <f t="shared" si="1"/>
        <v>5.2974163736518178E-2</v>
      </c>
      <c r="I29" s="974" t="s">
        <v>570</v>
      </c>
    </row>
    <row r="30" spans="1:9" ht="18" thickBot="1">
      <c r="A30" s="1238"/>
      <c r="B30" s="1293" t="s">
        <v>45</v>
      </c>
      <c r="C30" s="1293"/>
      <c r="D30" s="732">
        <f>SUM(D28:D29)</f>
        <v>351858355</v>
      </c>
      <c r="E30" s="732">
        <f t="shared" ref="E30:F30" si="5">SUM(E28:E29)</f>
        <v>208755938</v>
      </c>
      <c r="F30" s="807">
        <f t="shared" si="5"/>
        <v>392857475</v>
      </c>
      <c r="G30" s="807">
        <f t="shared" si="3"/>
        <v>40999120</v>
      </c>
      <c r="H30" s="969">
        <f t="shared" si="1"/>
        <v>0.11652166110990884</v>
      </c>
      <c r="I30" s="970"/>
    </row>
    <row r="31" spans="1:9" ht="14.25" customHeight="1">
      <c r="A31" s="1284" t="s">
        <v>205</v>
      </c>
      <c r="B31" s="1219" t="s">
        <v>210</v>
      </c>
      <c r="C31" s="192" t="s">
        <v>196</v>
      </c>
      <c r="D31" s="84"/>
      <c r="E31" s="84"/>
      <c r="F31" s="82"/>
      <c r="G31" s="82">
        <f t="shared" si="3"/>
        <v>0</v>
      </c>
      <c r="H31" s="687"/>
      <c r="I31" s="306"/>
    </row>
    <row r="32" spans="1:9" ht="14.25" customHeight="1">
      <c r="A32" s="1285"/>
      <c r="B32" s="1198"/>
      <c r="C32" s="403" t="s">
        <v>197</v>
      </c>
      <c r="D32" s="79"/>
      <c r="E32" s="79"/>
      <c r="F32" s="79"/>
      <c r="G32" s="79">
        <f t="shared" si="3"/>
        <v>0</v>
      </c>
      <c r="H32" s="687"/>
      <c r="I32" s="96"/>
    </row>
    <row r="33" spans="1:9" ht="18" thickBot="1">
      <c r="A33" s="1286"/>
      <c r="B33" s="404"/>
      <c r="C33" s="404" t="s">
        <v>198</v>
      </c>
      <c r="D33" s="86">
        <f>SUM(D31:D32)</f>
        <v>0</v>
      </c>
      <c r="E33" s="86">
        <f t="shared" ref="E33:F33" si="6">SUM(E31:E32)</f>
        <v>0</v>
      </c>
      <c r="F33" s="86">
        <f t="shared" si="6"/>
        <v>0</v>
      </c>
      <c r="G33" s="48">
        <f t="shared" si="3"/>
        <v>0</v>
      </c>
      <c r="H33" s="709"/>
      <c r="I33" s="94"/>
    </row>
    <row r="34" spans="1:9" ht="18.75" customHeight="1">
      <c r="A34" s="411"/>
      <c r="B34" s="1220" t="s">
        <v>211</v>
      </c>
      <c r="C34" s="402" t="s">
        <v>225</v>
      </c>
      <c r="D34" s="82">
        <f>SUM('[2]6-1. 강서종합사회복지관'!D34,'[2]6-2.강서종합사회복지관(재가노인지원서비스)'!D34,'[2]6-3.강서구종합사회복지관(강서지역아동센터)'!D34,'[2]6-4.강서구종합사회복지관(청소년지원센터)'!D34,'[2]6-5.강서구종합사회복지관(자원봉사센터)'!D34,'[2]6-6.강서구종합사회복지관(발달재활서비스)'!D34,'[2]6-7.강서구종합사회복지관(심리치유서비스)'!D34)</f>
        <v>3000000</v>
      </c>
      <c r="E34" s="82">
        <f>SUM('[2]6-1. 강서종합사회복지관'!E34,'[2]6-2.강서종합사회복지관(재가노인지원서비스)'!E34,'[2]6-3.강서구종합사회복지관(강서지역아동센터)'!E34,'[2]6-4.강서구종합사회복지관(청소년지원센터)'!E34,'[2]6-5.강서구종합사회복지관(자원봉사센터)'!E34,'[2]6-6.강서구종합사회복지관(발달재활서비스)'!E34,'[2]6-7.강서구종합사회복지관(심리치유서비스)'!E34)</f>
        <v>3000000</v>
      </c>
      <c r="F34" s="82">
        <f>SUM('[2]6-1. 강서종합사회복지관'!F34,'[2]6-2.강서종합사회복지관(재가노인지원서비스)'!F34,'[2]6-3.강서구종합사회복지관(강서지역아동센터)'!F34,'[2]6-4.강서구종합사회복지관(청소년지원센터)'!F34,'[2]6-5.강서구종합사회복지관(자원봉사센터)'!F34,'[2]6-6.강서구종합사회복지관(발달재활서비스)'!F34,'[2]6-7.강서구종합사회복지관(심리치유서비스)'!F34)</f>
        <v>3000000</v>
      </c>
      <c r="G34" s="84">
        <f t="shared" si="3"/>
        <v>0</v>
      </c>
      <c r="H34" s="687">
        <f t="shared" si="1"/>
        <v>0</v>
      </c>
      <c r="I34" s="306"/>
    </row>
    <row r="35" spans="1:9" ht="18.75" customHeight="1">
      <c r="A35" s="837"/>
      <c r="B35" s="1220"/>
      <c r="C35" s="842" t="s">
        <v>226</v>
      </c>
      <c r="D35" s="79">
        <f>SUM('[2]6-1. 강서종합사회복지관'!D35,'[2]6-2.강서종합사회복지관(재가노인지원서비스)'!D35,'[2]6-3.강서구종합사회복지관(강서지역아동센터)'!D35,'[2]6-4.강서구종합사회복지관(청소년지원센터)'!D35,'[2]6-5.강서구종합사회복지관(자원봉사센터)'!D35,'[2]6-6.강서구종합사회복지관(발달재활서비스)'!D35,'[2]6-7.강서구종합사회복지관(심리치유서비스)'!D35)</f>
        <v>10000005</v>
      </c>
      <c r="E35" s="79">
        <f>SUM('[2]6-1. 강서종합사회복지관'!E35,'[2]6-2.강서종합사회복지관(재가노인지원서비스)'!E35,'[2]6-3.강서구종합사회복지관(강서지역아동센터)'!E35,'[2]6-4.강서구종합사회복지관(청소년지원센터)'!E35,'[2]6-5.강서구종합사회복지관(자원봉사센터)'!E35,'[2]6-6.강서구종합사회복지관(발달재활서비스)'!E35,'[2]6-7.강서구종합사회복지관(심리치유서비스)'!E35)</f>
        <v>10000005</v>
      </c>
      <c r="F35" s="52">
        <f>SUM('[2]6-1. 강서종합사회복지관'!F35,'[2]6-2.강서종합사회복지관(재가노인지원서비스)'!F35,'[2]6-3.강서구종합사회복지관(강서지역아동센터)'!F35,'[2]6-4.강서구종합사회복지관(청소년지원센터)'!F35,'[2]6-5.강서구종합사회복지관(자원봉사센터)'!F35,'[2]6-6.강서구종합사회복지관(발달재활서비스)'!F35,'[2]6-7.강서구종합사회복지관(심리치유서비스)'!F35)</f>
        <v>10000005</v>
      </c>
      <c r="G35" s="79">
        <f t="shared" si="3"/>
        <v>0</v>
      </c>
      <c r="H35" s="687">
        <f t="shared" si="1"/>
        <v>0</v>
      </c>
      <c r="I35" s="306"/>
    </row>
    <row r="36" spans="1:9" ht="18.75" customHeight="1">
      <c r="A36" s="1214" t="s">
        <v>4</v>
      </c>
      <c r="B36" s="1198"/>
      <c r="C36" s="191" t="s">
        <v>518</v>
      </c>
      <c r="D36" s="79"/>
      <c r="E36" s="79"/>
      <c r="F36" s="52"/>
      <c r="G36" s="82">
        <f t="shared" si="3"/>
        <v>0</v>
      </c>
      <c r="H36" s="687"/>
      <c r="I36" s="96"/>
    </row>
    <row r="37" spans="1:9" ht="18" thickBot="1">
      <c r="A37" s="1215"/>
      <c r="B37" s="1320" t="s">
        <v>45</v>
      </c>
      <c r="C37" s="1321"/>
      <c r="D37" s="848">
        <f>SUM(D34:D36)</f>
        <v>13000005</v>
      </c>
      <c r="E37" s="848">
        <f t="shared" ref="E37:F37" si="7">SUM(E34:E36)</f>
        <v>13000005</v>
      </c>
      <c r="F37" s="848">
        <f t="shared" si="7"/>
        <v>13000005</v>
      </c>
      <c r="G37" s="781">
        <f t="shared" si="3"/>
        <v>0</v>
      </c>
      <c r="H37" s="808">
        <f t="shared" si="1"/>
        <v>0</v>
      </c>
      <c r="I37" s="50"/>
    </row>
    <row r="38" spans="1:9" ht="20.25" customHeight="1" thickBot="1">
      <c r="A38" s="1213" t="s">
        <v>212</v>
      </c>
      <c r="B38" s="1219" t="s">
        <v>213</v>
      </c>
      <c r="C38" s="194" t="s">
        <v>10</v>
      </c>
      <c r="D38" s="81">
        <f>'6-1. 강서종합사회복지관'!D37+'6-2.강서종합사회복지관(재가노인지원서비스)'!D37+'6-3.강서구종합사회복지관(강서지역아동센터)'!D37+'6-4.강서구종합사회복지관(청소년지원센터)'!D37+'6-5.강서구종합사회복지관(자원봉사센터)'!D37+'6-6.강서구종합사회복지관(발달재활서비스)'!D37+'6-7.강서구종합사회복지관(심리치유서비스)'!D37</f>
        <v>52184902</v>
      </c>
      <c r="E38" s="81">
        <f>'6-1. 강서종합사회복지관'!E37+'6-2.강서종합사회복지관(재가노인지원서비스)'!E37+'6-3.강서구종합사회복지관(강서지역아동센터)'!E37+'6-4.강서구종합사회복지관(청소년지원센터)'!E37+'6-5.강서구종합사회복지관(자원봉사센터)'!E37+'6-6.강서구종합사회복지관(발달재활서비스)'!E37+'6-7.강서구종합사회복지관(심리치유서비스)'!E37</f>
        <v>52184902</v>
      </c>
      <c r="F38" s="81">
        <f>'6-1. 강서종합사회복지관'!F37+'6-2.강서종합사회복지관(재가노인지원서비스)'!F37+'6-3.강서구종합사회복지관(강서지역아동센터)'!F37+'6-4.강서구종합사회복지관(청소년지원센터)'!F37+'6-5.강서구종합사회복지관(자원봉사센터)'!F37+'6-6.강서구종합사회복지관(발달재활서비스)'!F37+'6-7.강서구종합사회복지관(심리치유서비스)'!F37</f>
        <v>52184902</v>
      </c>
      <c r="G38" s="44">
        <f t="shared" si="3"/>
        <v>0</v>
      </c>
      <c r="H38" s="687">
        <f t="shared" si="1"/>
        <v>0</v>
      </c>
      <c r="I38" s="87"/>
    </row>
    <row r="39" spans="1:9" ht="20.25" customHeight="1">
      <c r="A39" s="1214"/>
      <c r="B39" s="1198"/>
      <c r="C39" s="842" t="s">
        <v>216</v>
      </c>
      <c r="D39" s="81">
        <f>'6-1. 강서종합사회복지관'!D38+'6-2.강서종합사회복지관(재가노인지원서비스)'!D38+'6-3.강서구종합사회복지관(강서지역아동센터)'!D38+'6-4.강서구종합사회복지관(청소년지원센터)'!D38+'6-5.강서구종합사회복지관(자원봉사센터)'!D38+'6-6.강서구종합사회복지관(발달재활서비스)'!D38+'6-7.강서구종합사회복지관(심리치유서비스)'!D38</f>
        <v>324520906</v>
      </c>
      <c r="E39" s="81">
        <f>'6-1. 강서종합사회복지관'!E38+'6-2.강서종합사회복지관(재가노인지원서비스)'!E38+'6-3.강서구종합사회복지관(강서지역아동센터)'!E38+'6-4.강서구종합사회복지관(청소년지원센터)'!E38+'6-5.강서구종합사회복지관(자원봉사센터)'!E38+'6-6.강서구종합사회복지관(발달재활서비스)'!E38+'6-7.강서구종합사회복지관(심리치유서비스)'!E38</f>
        <v>324520906</v>
      </c>
      <c r="F39" s="81">
        <f>'6-1. 강서종합사회복지관'!F38+'6-2.강서종합사회복지관(재가노인지원서비스)'!F38+'6-3.강서구종합사회복지관(강서지역아동센터)'!F38+'6-4.강서구종합사회복지관(청소년지원센터)'!F38+'6-5.강서구종합사회복지관(자원봉사센터)'!F38+'6-6.강서구종합사회복지관(발달재활서비스)'!F38+'6-7.강서구종합사회복지관(심리치유서비스)'!F38</f>
        <v>324520906</v>
      </c>
      <c r="G39" s="44">
        <f t="shared" si="3"/>
        <v>0</v>
      </c>
      <c r="H39" s="687">
        <f t="shared" si="1"/>
        <v>0</v>
      </c>
      <c r="I39" s="305"/>
    </row>
    <row r="40" spans="1:9" ht="18" thickBot="1">
      <c r="A40" s="1215"/>
      <c r="B40" s="1311" t="s">
        <v>45</v>
      </c>
      <c r="C40" s="1312"/>
      <c r="D40" s="712">
        <f>SUM(D38:D39)</f>
        <v>376705808</v>
      </c>
      <c r="E40" s="712">
        <f t="shared" ref="E40:F40" si="8">SUM(E38:E39)</f>
        <v>376705808</v>
      </c>
      <c r="F40" s="712">
        <f t="shared" si="8"/>
        <v>376705808</v>
      </c>
      <c r="G40" s="713">
        <f t="shared" si="3"/>
        <v>0</v>
      </c>
      <c r="H40" s="715">
        <f t="shared" si="1"/>
        <v>0</v>
      </c>
      <c r="I40" s="94"/>
    </row>
    <row r="41" spans="1:9" ht="21" customHeight="1">
      <c r="A41" s="1473" t="s">
        <v>214</v>
      </c>
      <c r="B41" s="1198" t="s">
        <v>214</v>
      </c>
      <c r="C41" s="835" t="s">
        <v>485</v>
      </c>
      <c r="D41" s="79">
        <f>'6-1. 강서종합사회복지관'!D40+'6-2.강서종합사회복지관(재가노인지원서비스)'!D40+'6-3.강서구종합사회복지관(강서지역아동센터)'!D40+'6-4.강서구종합사회복지관(청소년지원센터)'!D40+'6-5.강서구종합사회복지관(자원봉사센터)'!D40+'6-6.강서구종합사회복지관(발달재활서비스)'!D40+'6-7.강서구종합사회복지관(심리치유서비스)'!D40</f>
        <v>0</v>
      </c>
      <c r="E41" s="79">
        <f>'6-1. 강서종합사회복지관'!E40+'6-2.강서종합사회복지관(재가노인지원서비스)'!E40+'6-3.강서구종합사회복지관(강서지역아동센터)'!E40+'6-4.강서구종합사회복지관(청소년지원센터)'!E40+'6-5.강서구종합사회복지관(자원봉사센터)'!E40+'6-6.강서구종합사회복지관(발달재활서비스)'!E40+'6-7.강서구종합사회복지관(심리치유서비스)'!E40</f>
        <v>6200000</v>
      </c>
      <c r="F41" s="79">
        <f>'6-1. 강서종합사회복지관'!F40+'6-2.강서종합사회복지관(재가노인지원서비스)'!F40+'6-3.강서구종합사회복지관(강서지역아동센터)'!F40+'6-4.강서구종합사회복지관(청소년지원센터)'!F40+'6-5.강서구종합사회복지관(자원봉사센터)'!F40+'6-6.강서구종합사회복지관(발달재활서비스)'!F40+'6-7.강서구종합사회복지관(심리치유서비스)'!F40</f>
        <v>6200000</v>
      </c>
      <c r="G41" s="44">
        <f t="shared" si="3"/>
        <v>6200000</v>
      </c>
      <c r="H41" s="687" t="e">
        <f t="shared" si="1"/>
        <v>#DIV/0!</v>
      </c>
      <c r="I41" s="707" t="s">
        <v>571</v>
      </c>
    </row>
    <row r="42" spans="1:9" ht="21" customHeight="1">
      <c r="A42" s="1439"/>
      <c r="B42" s="1199"/>
      <c r="C42" s="836" t="s">
        <v>215</v>
      </c>
      <c r="D42" s="79">
        <f>'6-1. 강서종합사회복지관'!D41+'6-2.강서종합사회복지관(재가노인지원서비스)'!D41+'6-3.강서구종합사회복지관(강서지역아동센터)'!D41+'6-4.강서구종합사회복지관(청소년지원센터)'!D41+'6-5.강서구종합사회복지관(자원봉사센터)'!D41+'6-6.강서구종합사회복지관(발달재활서비스)'!D41+'6-7.강서구종합사회복지관(심리치유서비스)'!D41</f>
        <v>340132</v>
      </c>
      <c r="E42" s="79">
        <f>'6-1. 강서종합사회복지관'!E41+'6-2.강서종합사회복지관(재가노인지원서비스)'!E41+'6-3.강서구종합사회복지관(강서지역아동센터)'!E41+'6-4.강서구종합사회복지관(청소년지원센터)'!E41+'6-5.강서구종합사회복지관(자원봉사센터)'!E41+'6-6.강서구종합사회복지관(발달재활서비스)'!E41+'6-7.강서구종합사회복지관(심리치유서비스)'!E41</f>
        <v>80693</v>
      </c>
      <c r="F42" s="79">
        <f>'6-1. 강서종합사회복지관'!F41+'6-2.강서종합사회복지관(재가노인지원서비스)'!F41+'6-3.강서구종합사회복지관(강서지역아동센터)'!F41+'6-4.강서구종합사회복지관(청소년지원센터)'!F41+'6-5.강서구종합사회복지관(자원봉사센터)'!F41+'6-6.강서구종합사회복지관(발달재활서비스)'!F41+'6-7.강서구종합사회복지관(심리치유서비스)'!F41</f>
        <v>340132</v>
      </c>
      <c r="G42" s="44">
        <f t="shared" si="3"/>
        <v>0</v>
      </c>
      <c r="H42" s="687">
        <f t="shared" si="1"/>
        <v>0</v>
      </c>
      <c r="I42" s="96"/>
    </row>
    <row r="43" spans="1:9" ht="21" customHeight="1">
      <c r="A43" s="1439"/>
      <c r="B43" s="1199"/>
      <c r="C43" s="403" t="s">
        <v>217</v>
      </c>
      <c r="D43" s="79">
        <f>'6-1. 강서종합사회복지관'!D42+'6-2.강서종합사회복지관(재가노인지원서비스)'!D42+'6-3.강서구종합사회복지관(강서지역아동센터)'!D42+'6-4.강서구종합사회복지관(청소년지원센터)'!D42+'6-5.강서구종합사회복지관(자원봉사센터)'!D42+'6-6.강서구종합사회복지관(발달재활서비스)'!D42+'6-7.강서구종합사회복지관(심리치유서비스)'!D42</f>
        <v>0</v>
      </c>
      <c r="E43" s="79">
        <f>'6-1. 강서종합사회복지관'!E42+'6-2.강서종합사회복지관(재가노인지원서비스)'!E42+'6-3.강서구종합사회복지관(강서지역아동센터)'!E42+'6-4.강서구종합사회복지관(청소년지원센터)'!E42+'6-5.강서구종합사회복지관(자원봉사센터)'!E42+'6-6.강서구종합사회복지관(발달재활서비스)'!E42+'6-7.강서구종합사회복지관(심리치유서비스)'!E42</f>
        <v>0</v>
      </c>
      <c r="F43" s="79">
        <f>'6-1. 강서종합사회복지관'!F42+'6-2.강서종합사회복지관(재가노인지원서비스)'!F42+'6-3.강서구종합사회복지관(강서지역아동센터)'!F42+'6-4.강서구종합사회복지관(청소년지원센터)'!F42+'6-5.강서구종합사회복지관(자원봉사센터)'!F42+'6-6.강서구종합사회복지관(발달재활서비스)'!F42+'6-7.강서구종합사회복지관(심리치유서비스)'!F42</f>
        <v>0</v>
      </c>
      <c r="G43" s="44">
        <f t="shared" si="3"/>
        <v>0</v>
      </c>
      <c r="H43" s="687"/>
      <c r="I43" s="96"/>
    </row>
    <row r="44" spans="1:9" ht="21" customHeight="1">
      <c r="A44" s="1439"/>
      <c r="B44" s="1199"/>
      <c r="C44" s="403" t="s">
        <v>12</v>
      </c>
      <c r="D44" s="79">
        <f>'6-1. 강서종합사회복지관'!D43+'6-2.강서종합사회복지관(재가노인지원서비스)'!D43+'6-3.강서구종합사회복지관(강서지역아동센터)'!D43+'6-4.강서구종합사회복지관(청소년지원센터)'!D43+'6-5.강서구종합사회복지관(자원봉사센터)'!D43+'6-6.강서구종합사회복지관(발달재활서비스)'!D43+'6-7.강서구종합사회복지관(심리치유서비스)'!D43</f>
        <v>17859000</v>
      </c>
      <c r="E44" s="79">
        <f>'6-1. 강서종합사회복지관'!E43+'6-2.강서종합사회복지관(재가노인지원서비스)'!E43+'6-3.강서구종합사회복지관(강서지역아동센터)'!E43+'6-4.강서구종합사회복지관(청소년지원센터)'!E43+'6-5.강서구종합사회복지관(자원봉사센터)'!E43+'6-6.강서구종합사회복지관(발달재활서비스)'!E43+'6-7.강서구종합사회복지관(심리치유서비스)'!E43</f>
        <v>12147450</v>
      </c>
      <c r="F44" s="79">
        <f>'6-1. 강서종합사회복지관'!F43+'6-2.강서종합사회복지관(재가노인지원서비스)'!F43+'6-3.강서구종합사회복지관(강서지역아동센터)'!F43+'6-4.강서구종합사회복지관(청소년지원센터)'!F43+'6-5.강서구종합사회복지관(자원봉사센터)'!F43+'6-6.강서구종합사회복지관(발달재활서비스)'!F43+'6-7.강서구종합사회복지관(심리치유서비스)'!F43</f>
        <v>17859000</v>
      </c>
      <c r="G44" s="44">
        <f t="shared" si="3"/>
        <v>0</v>
      </c>
      <c r="H44" s="687">
        <f t="shared" si="1"/>
        <v>0</v>
      </c>
      <c r="I44" s="96"/>
    </row>
    <row r="45" spans="1:9" ht="17.25">
      <c r="A45" s="1476"/>
      <c r="B45" s="1313" t="s">
        <v>45</v>
      </c>
      <c r="C45" s="1313"/>
      <c r="D45" s="849">
        <f>SUM(D41:D44)</f>
        <v>18199132</v>
      </c>
      <c r="E45" s="849">
        <f t="shared" ref="E45:F45" si="9">SUM(E41:E44)</f>
        <v>18428143</v>
      </c>
      <c r="F45" s="849">
        <f t="shared" si="9"/>
        <v>24399132</v>
      </c>
      <c r="G45" s="850">
        <f t="shared" si="3"/>
        <v>6200000</v>
      </c>
      <c r="H45" s="851">
        <f t="shared" si="1"/>
        <v>0.34067558826431943</v>
      </c>
      <c r="I45" s="96"/>
    </row>
    <row r="46" spans="1:9" ht="27" customHeight="1">
      <c r="A46" s="1237" t="s">
        <v>218</v>
      </c>
      <c r="B46" s="1199" t="s">
        <v>219</v>
      </c>
      <c r="C46" s="403" t="s">
        <v>220</v>
      </c>
      <c r="D46" s="79"/>
      <c r="E46" s="79"/>
      <c r="F46" s="52"/>
      <c r="G46" s="44">
        <f t="shared" si="3"/>
        <v>0</v>
      </c>
      <c r="H46" s="687"/>
      <c r="I46" s="306"/>
    </row>
    <row r="47" spans="1:9" ht="30.75" customHeight="1">
      <c r="A47" s="1237"/>
      <c r="B47" s="1199"/>
      <c r="C47" s="403" t="s">
        <v>221</v>
      </c>
      <c r="D47" s="79"/>
      <c r="E47" s="79"/>
      <c r="F47" s="52"/>
      <c r="G47" s="44">
        <f t="shared" si="3"/>
        <v>0</v>
      </c>
      <c r="H47" s="687"/>
      <c r="I47" s="96"/>
    </row>
    <row r="48" spans="1:9" ht="18" thickBot="1">
      <c r="A48" s="1441"/>
      <c r="B48" s="1313" t="s">
        <v>45</v>
      </c>
      <c r="C48" s="1313"/>
      <c r="D48" s="163">
        <f>SUM(D46:D47)</f>
        <v>0</v>
      </c>
      <c r="E48" s="163">
        <f t="shared" ref="E48:F48" si="10">SUM(E46:E47)</f>
        <v>0</v>
      </c>
      <c r="F48" s="163">
        <f t="shared" si="10"/>
        <v>0</v>
      </c>
      <c r="G48" s="165">
        <f t="shared" si="3"/>
        <v>0</v>
      </c>
      <c r="H48" s="687"/>
      <c r="I48" s="167"/>
    </row>
    <row r="49" spans="1:9" ht="17.25" thickBot="1">
      <c r="A49" s="1314" t="s">
        <v>50</v>
      </c>
      <c r="B49" s="1315"/>
      <c r="C49" s="1316"/>
      <c r="D49" s="375">
        <f>SUM(D22,D27,D30,D37,D40,D45,D48)</f>
        <v>2626322000</v>
      </c>
      <c r="E49" s="375">
        <f t="shared" ref="E49:F49" si="11">SUM(E22,E27,E30,E37,E40,E45,E48)</f>
        <v>2027290794</v>
      </c>
      <c r="F49" s="375">
        <f t="shared" si="11"/>
        <v>2690043000</v>
      </c>
      <c r="G49" s="375">
        <f t="shared" si="3"/>
        <v>63721000</v>
      </c>
      <c r="H49" s="716">
        <f>G49/D49*100%</f>
        <v>2.4262447635895371E-2</v>
      </c>
      <c r="I49" s="91"/>
    </row>
    <row r="50" spans="1:9" ht="17.25" thickBot="1">
      <c r="A50" s="1449" t="s">
        <v>83</v>
      </c>
      <c r="B50" s="1297"/>
      <c r="C50" s="1297"/>
      <c r="D50" s="1297"/>
      <c r="E50" s="1297"/>
      <c r="F50" s="1297"/>
      <c r="G50" s="1297"/>
      <c r="H50" s="1297"/>
      <c r="I50" s="1450"/>
    </row>
    <row r="51" spans="1:9" ht="17.45" customHeight="1">
      <c r="A51" s="1225" t="s">
        <v>35</v>
      </c>
      <c r="B51" s="1226"/>
      <c r="C51" s="1226"/>
      <c r="D51" s="1183" t="s">
        <v>302</v>
      </c>
      <c r="E51" s="1183" t="s">
        <v>400</v>
      </c>
      <c r="F51" s="1183" t="s">
        <v>402</v>
      </c>
      <c r="G51" s="1183" t="s">
        <v>71</v>
      </c>
      <c r="H51" s="1185" t="s">
        <v>59</v>
      </c>
      <c r="I51" s="1187" t="s">
        <v>73</v>
      </c>
    </row>
    <row r="52" spans="1:9" ht="18" customHeight="1" thickBot="1">
      <c r="A52" s="97" t="s">
        <v>0</v>
      </c>
      <c r="B52" s="170" t="s">
        <v>1</v>
      </c>
      <c r="C52" s="170" t="s">
        <v>2</v>
      </c>
      <c r="D52" s="1184"/>
      <c r="E52" s="1184"/>
      <c r="F52" s="1184"/>
      <c r="G52" s="1184"/>
      <c r="H52" s="1186"/>
      <c r="I52" s="1188"/>
    </row>
    <row r="53" spans="1:9">
      <c r="A53" s="462" t="s">
        <v>228</v>
      </c>
      <c r="B53" s="1234" t="s">
        <v>229</v>
      </c>
      <c r="C53" s="729" t="s">
        <v>19</v>
      </c>
      <c r="D53" s="51">
        <f>'6-1. 강서종합사회복지관'!D52+'6-2.강서종합사회복지관(재가노인지원서비스)'!D52+'6-3.강서구종합사회복지관(강서지역아동센터)'!D52+'6-4.강서구종합사회복지관(청소년지원센터)'!D52+'6-5.강서구종합사회복지관(자원봉사센터)'!D52+'6-6.강서구종합사회복지관(발달재활서비스)'!D52+'6-7.강서구종합사회복지관(심리치유서비스)'!D52</f>
        <v>1048699330</v>
      </c>
      <c r="E53" s="51">
        <f>'6-1. 강서종합사회복지관'!E52+'6-2.강서종합사회복지관(재가노인지원서비스)'!E52+'6-3.강서구종합사회복지관(강서지역아동센터)'!E52+'6-4.강서구종합사회복지관(청소년지원센터)'!E52+'6-5.강서구종합사회복지관(자원봉사센터)'!E52+'6-6.강서구종합사회복지관(발달재활서비스)'!E52+'6-7.강서구종합사회복지관(심리치유서비스)'!E52</f>
        <v>687040505</v>
      </c>
      <c r="F53" s="51">
        <f>'6-1. 강서종합사회복지관'!F52+'6-2.강서종합사회복지관(재가노인지원서비스)'!F52+'6-3.강서구종합사회복지관(강서지역아동센터)'!F52+'6-4.강서구종합사회복지관(청소년지원센터)'!F52+'6-5.강서구종합사회복지관(자원봉사센터)'!F52+'6-6.강서구종합사회복지관(발달재활서비스)'!F52+'6-7.강서구종합사회복지관(심리치유서비스)'!F52</f>
        <v>1061541130</v>
      </c>
      <c r="G53" s="200">
        <f>F53-D53</f>
        <v>12841800</v>
      </c>
      <c r="H53" s="596">
        <f>G53/D53*100%</f>
        <v>1.2245454567039725E-2</v>
      </c>
      <c r="I53" s="862" t="s">
        <v>572</v>
      </c>
    </row>
    <row r="54" spans="1:9">
      <c r="A54" s="413"/>
      <c r="B54" s="1199"/>
      <c r="C54" s="195" t="s">
        <v>38</v>
      </c>
      <c r="D54" s="43">
        <f>'6-1. 강서종합사회복지관'!D53+'6-2.강서종합사회복지관(재가노인지원서비스)'!D53+'6-3.강서구종합사회복지관(강서지역아동센터)'!D53+'6-4.강서구종합사회복지관(청소년지원센터)'!D53+'6-5.강서구종합사회복지관(자원봉사센터)'!D53+'6-6.강서구종합사회복지관(발달재활서비스)'!D53+'6-7.강서구종합사회복지관(심리치유서비스)'!D53</f>
        <v>159715070</v>
      </c>
      <c r="E54" s="43">
        <f>'6-1. 강서종합사회복지관'!E53+'6-2.강서종합사회복지관(재가노인지원서비스)'!E53+'6-3.강서구종합사회복지관(강서지역아동센터)'!E53+'6-4.강서구종합사회복지관(청소년지원센터)'!E53+'6-5.강서구종합사회복지관(자원봉사센터)'!E53+'6-6.강서구종합사회복지관(발달재활서비스)'!E53+'6-7.강서구종합사회복지관(심리치유서비스)'!E53</f>
        <v>87606500</v>
      </c>
      <c r="F54" s="43">
        <f>'6-1. 강서종합사회복지관'!F53+'6-2.강서종합사회복지관(재가노인지원서비스)'!F53+'6-3.강서구종합사회복지관(강서지역아동센터)'!F53+'6-4.강서구종합사회복지관(청소년지원센터)'!F53+'6-5.강서구종합사회복지관(자원봉사센터)'!F53+'6-6.강서구종합사회복지관(발달재활서비스)'!F53+'6-7.강서구종합사회복지관(심리치유서비스)'!F53</f>
        <v>160394970</v>
      </c>
      <c r="G54" s="44">
        <f t="shared" ref="G54:G117" si="12">F54-D54</f>
        <v>679900</v>
      </c>
      <c r="H54" s="162">
        <f t="shared" ref="H54:H117" si="13">G54/D54*100%</f>
        <v>4.2569558401721269E-3</v>
      </c>
      <c r="I54" s="862" t="s">
        <v>572</v>
      </c>
    </row>
    <row r="55" spans="1:9">
      <c r="A55" s="413"/>
      <c r="B55" s="1199"/>
      <c r="C55" s="195" t="s">
        <v>222</v>
      </c>
      <c r="D55" s="43"/>
      <c r="E55" s="43"/>
      <c r="F55" s="43"/>
      <c r="G55" s="44"/>
      <c r="H55" s="162"/>
      <c r="I55" s="862"/>
    </row>
    <row r="56" spans="1:9" ht="15" customHeight="1">
      <c r="A56" s="413"/>
      <c r="B56" s="1199"/>
      <c r="C56" s="195" t="s">
        <v>111</v>
      </c>
      <c r="D56" s="43">
        <f>'6-1. 강서종합사회복지관'!D55+'6-2.강서종합사회복지관(재가노인지원서비스)'!D55+'6-3.강서구종합사회복지관(강서지역아동센터)'!D55+'6-4.강서구종합사회복지관(청소년지원센터)'!D55+'6-5.강서구종합사회복지관(자원봉사센터)'!D55+'6-6.강서구종합사회복지관(발달재활서비스)'!D55+'6-7.강서구종합사회복지관(심리치유서비스)'!D55</f>
        <v>102446240</v>
      </c>
      <c r="E56" s="43">
        <f>'6-1. 강서종합사회복지관'!E55+'6-2.강서종합사회복지관(재가노인지원서비스)'!E55+'6-3.강서구종합사회복지관(강서지역아동센터)'!E55+'6-4.강서구종합사회복지관(청소년지원센터)'!E55+'6-5.강서구종합사회복지관(자원봉사센터)'!E55+'6-6.강서구종합사회복지관(발달재활서비스)'!E55+'6-7.강서구종합사회복지관(심리치유서비스)'!E55</f>
        <v>67195690</v>
      </c>
      <c r="F56" s="43">
        <f>'6-1. 강서종합사회복지관'!F55+'6-2.강서종합사회복지관(재가노인지원서비스)'!F55+'6-3.강서구종합사회복지관(강서지역아동센터)'!F55+'6-4.강서구종합사회복지관(청소년지원센터)'!F55+'6-5.강서구종합사회복지관(자원봉사센터)'!F55+'6-6.강서구종합사회복지관(발달재활서비스)'!F55+'6-7.강서구종합사회복지관(심리치유서비스)'!F55</f>
        <v>104567240</v>
      </c>
      <c r="G56" s="44">
        <f t="shared" si="12"/>
        <v>2121000</v>
      </c>
      <c r="H56" s="162">
        <f t="shared" si="13"/>
        <v>2.0703541681959241E-2</v>
      </c>
      <c r="I56" s="862" t="s">
        <v>572</v>
      </c>
    </row>
    <row r="57" spans="1:9" ht="15" customHeight="1">
      <c r="A57" s="413"/>
      <c r="B57" s="1199"/>
      <c r="C57" s="195" t="s">
        <v>39</v>
      </c>
      <c r="D57" s="43">
        <f>'6-1. 강서종합사회복지관'!D56+'6-2.강서종합사회복지관(재가노인지원서비스)'!D56+'6-3.강서구종합사회복지관(강서지역아동센터)'!D56+'6-4.강서구종합사회복지관(청소년지원센터)'!D56+'6-5.강서구종합사회복지관(자원봉사센터)'!D56+'6-6.강서구종합사회복지관(발달재활서비스)'!D56+'6-7.강서구종합사회복지관(심리치유서비스)'!D56</f>
        <v>122933870</v>
      </c>
      <c r="E57" s="43">
        <f>'6-1. 강서종합사회복지관'!E56+'6-2.강서종합사회복지관(재가노인지원서비스)'!E56+'6-3.강서구종합사회복지관(강서지역아동센터)'!E56+'6-4.강서구종합사회복지관(청소년지원센터)'!E56+'6-5.강서구종합사회복지관(자원봉사센터)'!E56+'6-6.강서구종합사회복지관(발달재활서비스)'!E56+'6-7.강서구종합사회복지관(심리치유서비스)'!E56</f>
        <v>74620620</v>
      </c>
      <c r="F57" s="43">
        <f>'6-1. 강서종합사회복지관'!F56+'6-2.강서종합사회복지관(재가노인지원서비스)'!F56+'6-3.강서구종합사회복지관(강서지역아동센터)'!F56+'6-4.강서구종합사회복지관(청소년지원센터)'!F56+'6-5.강서구종합사회복지관(자원봉사센터)'!F56+'6-6.강서구종합사회복지관(발달재활서비스)'!F56+'6-7.강서구종합사회복지관(심리치유서비스)'!F56</f>
        <v>123380870</v>
      </c>
      <c r="G57" s="44">
        <f t="shared" si="12"/>
        <v>447000</v>
      </c>
      <c r="H57" s="162">
        <f t="shared" si="13"/>
        <v>3.6361012632238781E-3</v>
      </c>
      <c r="I57" s="862" t="s">
        <v>572</v>
      </c>
    </row>
    <row r="58" spans="1:9" ht="15" customHeight="1">
      <c r="A58" s="413"/>
      <c r="B58" s="1199"/>
      <c r="C58" s="195" t="s">
        <v>22</v>
      </c>
      <c r="D58" s="43">
        <f>'6-1. 강서종합사회복지관'!D57+'6-2.강서종합사회복지관(재가노인지원서비스)'!D57+'6-3.강서구종합사회복지관(강서지역아동센터)'!D57+'6-4.강서구종합사회복지관(청소년지원센터)'!D57+'6-5.강서구종합사회복지관(자원봉사센터)'!D57+'6-6.강서구종합사회복지관(발달재활서비스)'!D57+'6-7.강서구종합사회복지관(심리치유서비스)'!D57</f>
        <v>5747340</v>
      </c>
      <c r="E58" s="43">
        <f>'6-1. 강서종합사회복지관'!E57+'6-2.강서종합사회복지관(재가노인지원서비스)'!E57+'6-3.강서구종합사회복지관(강서지역아동센터)'!E57+'6-4.강서구종합사회복지관(청소년지원센터)'!E57+'6-5.강서구종합사회복지관(자원봉사센터)'!E57+'6-6.강서구종합사회복지관(발달재활서비스)'!E57+'6-7.강서구종합사회복지관(심리치유서비스)'!E57</f>
        <v>993490</v>
      </c>
      <c r="F58" s="43">
        <f>'6-1. 강서종합사회복지관'!F57+'6-2.강서종합사회복지관(재가노인지원서비스)'!F57+'6-3.강서구종합사회복지관(강서지역아동센터)'!F57+'6-4.강서구종합사회복지관(청소년지원센터)'!F57+'6-5.강서구종합사회복지관(자원봉사센터)'!F57+'6-6.강서구종합사회복지관(발달재활서비스)'!F57+'6-7.강서구종합사회복지관(심리치유서비스)'!F57</f>
        <v>5747340</v>
      </c>
      <c r="G58" s="44">
        <f t="shared" si="12"/>
        <v>0</v>
      </c>
      <c r="H58" s="162">
        <f t="shared" si="13"/>
        <v>0</v>
      </c>
      <c r="I58" s="862"/>
    </row>
    <row r="59" spans="1:9" ht="17.25" thickBot="1">
      <c r="A59" s="413"/>
      <c r="B59" s="1235"/>
      <c r="C59" s="731" t="s">
        <v>385</v>
      </c>
      <c r="D59" s="732">
        <f>SUM(D53:D58)</f>
        <v>1439541850</v>
      </c>
      <c r="E59" s="732">
        <f t="shared" ref="E59:F59" si="14">SUM(E53:E58)</f>
        <v>917456805</v>
      </c>
      <c r="F59" s="732">
        <f t="shared" si="14"/>
        <v>1455631550</v>
      </c>
      <c r="G59" s="713">
        <f t="shared" si="12"/>
        <v>16089700</v>
      </c>
      <c r="H59" s="733">
        <f t="shared" si="13"/>
        <v>1.1176958835896296E-2</v>
      </c>
      <c r="I59" s="975"/>
    </row>
    <row r="60" spans="1:9" ht="17.25" customHeight="1">
      <c r="A60" s="413"/>
      <c r="B60" s="1234" t="s">
        <v>117</v>
      </c>
      <c r="C60" s="194" t="s">
        <v>23</v>
      </c>
      <c r="D60" s="734">
        <f>'6-1. 강서종합사회복지관'!D59+'6-2.강서종합사회복지관(재가노인지원서비스)'!D59+'6-3.강서구종합사회복지관(강서지역아동센터)'!D59+'6-4.강서구종합사회복지관(청소년지원센터)'!D59+'6-5.강서구종합사회복지관(자원봉사센터)'!D59+'6-6.강서구종합사회복지관(발달재활서비스)'!D59+'6-7.강서구종합사회복지관(심리치유서비스)'!D59</f>
        <v>2850000</v>
      </c>
      <c r="E60" s="734">
        <f>'6-1. 강서종합사회복지관'!E59+'6-2.강서종합사회복지관(재가노인지원서비스)'!E59+'6-3.강서구종합사회복지관(강서지역아동센터)'!E59+'6-4.강서구종합사회복지관(청소년지원센터)'!E59+'6-5.강서구종합사회복지관(자원봉사센터)'!E59+'6-6.강서구종합사회복지관(발달재활서비스)'!E59+'6-7.강서구종합사회복지관(심리치유서비스)'!E59</f>
        <v>343480</v>
      </c>
      <c r="F60" s="734">
        <f>'6-1. 강서종합사회복지관'!F59+'6-2.강서종합사회복지관(재가노인지원서비스)'!F59+'6-3.강서구종합사회복지관(강서지역아동센터)'!F59+'6-4.강서구종합사회복지관(청소년지원센터)'!F59+'6-5.강서구종합사회복지관(자원봉사센터)'!F59+'6-6.강서구종합사회복지관(발달재활서비스)'!F59+'6-7.강서구종합사회복지관(심리치유서비스)'!F59</f>
        <v>2850000</v>
      </c>
      <c r="G60" s="200">
        <f t="shared" si="12"/>
        <v>0</v>
      </c>
      <c r="H60" s="596">
        <f t="shared" si="13"/>
        <v>0</v>
      </c>
      <c r="I60" s="737"/>
    </row>
    <row r="61" spans="1:9" ht="17.25" customHeight="1">
      <c r="A61" s="413"/>
      <c r="B61" s="1199"/>
      <c r="C61" s="285" t="s">
        <v>224</v>
      </c>
      <c r="D61" s="90">
        <f>'6-1. 강서종합사회복지관'!D60+'6-2.강서종합사회복지관(재가노인지원서비스)'!D60+'6-3.강서구종합사회복지관(강서지역아동센터)'!D60+'6-4.강서구종합사회복지관(청소년지원센터)'!D60+'6-5.강서구종합사회복지관(자원봉사센터)'!D60+'6-6.강서구종합사회복지관(발달재활서비스)'!D60+'6-7.강서구종합사회복지관(심리치유서비스)'!D60</f>
        <v>4200000</v>
      </c>
      <c r="E61" s="90">
        <f>'6-1. 강서종합사회복지관'!E60+'6-2.강서종합사회복지관(재가노인지원서비스)'!E60+'6-3.강서구종합사회복지관(강서지역아동센터)'!E60+'6-4.강서구종합사회복지관(청소년지원센터)'!E60+'6-5.강서구종합사회복지관(자원봉사센터)'!E60+'6-6.강서구종합사회복지관(발달재활서비스)'!E60+'6-7.강서구종합사회복지관(심리치유서비스)'!E60</f>
        <v>2800000</v>
      </c>
      <c r="F61" s="90">
        <f>'6-1. 강서종합사회복지관'!F60+'6-2.강서종합사회복지관(재가노인지원서비스)'!F60+'6-3.강서구종합사회복지관(강서지역아동센터)'!F60+'6-4.강서구종합사회복지관(청소년지원센터)'!F60+'6-5.강서구종합사회복지관(자원봉사센터)'!F60+'6-6.강서구종합사회복지관(발달재활서비스)'!F60+'6-7.강서구종합사회복지관(심리치유서비스)'!F60</f>
        <v>4200000</v>
      </c>
      <c r="G61" s="44">
        <f t="shared" si="12"/>
        <v>0</v>
      </c>
      <c r="H61" s="162">
        <f t="shared" si="13"/>
        <v>0</v>
      </c>
      <c r="I61" s="45"/>
    </row>
    <row r="62" spans="1:9">
      <c r="A62" s="413"/>
      <c r="B62" s="1199"/>
      <c r="C62" s="195" t="s">
        <v>24</v>
      </c>
      <c r="D62" s="90">
        <f>'6-1. 강서종합사회복지관'!D61+'6-2.강서종합사회복지관(재가노인지원서비스)'!D61+'6-3.강서구종합사회복지관(강서지역아동센터)'!D61+'6-4.강서구종합사회복지관(청소년지원센터)'!D61+'6-5.강서구종합사회복지관(자원봉사센터)'!D61+'6-6.강서구종합사회복지관(발달재활서비스)'!D61+'6-7.강서구종합사회복지관(심리치유서비스)'!D61</f>
        <v>3740000</v>
      </c>
      <c r="E62" s="90">
        <f>'6-1. 강서종합사회복지관'!E61+'6-2.강서종합사회복지관(재가노인지원서비스)'!E61+'6-3.강서구종합사회복지관(강서지역아동센터)'!E61+'6-4.강서구종합사회복지관(청소년지원센터)'!E61+'6-5.강서구종합사회복지관(자원봉사센터)'!E61+'6-6.강서구종합사회복지관(발달재활서비스)'!E61+'6-7.강서구종합사회복지관(심리치유서비스)'!E61</f>
        <v>1584700</v>
      </c>
      <c r="F62" s="90">
        <f>'6-1. 강서종합사회복지관'!F61+'6-2.강서종합사회복지관(재가노인지원서비스)'!F61+'6-3.강서구종합사회복지관(강서지역아동센터)'!F61+'6-4.강서구종합사회복지관(청소년지원센터)'!F61+'6-5.강서구종합사회복지관(자원봉사센터)'!F61+'6-6.강서구종합사회복지관(발달재활서비스)'!F61+'6-7.강서구종합사회복지관(심리치유서비스)'!F61</f>
        <v>3740000</v>
      </c>
      <c r="G62" s="44">
        <f t="shared" si="12"/>
        <v>0</v>
      </c>
      <c r="H62" s="162">
        <f t="shared" si="13"/>
        <v>0</v>
      </c>
      <c r="I62" s="45"/>
    </row>
    <row r="63" spans="1:9" ht="17.25" thickBot="1">
      <c r="A63" s="413"/>
      <c r="B63" s="1235"/>
      <c r="C63" s="731" t="s">
        <v>386</v>
      </c>
      <c r="D63" s="732">
        <f>SUM(D60:D62)</f>
        <v>10790000</v>
      </c>
      <c r="E63" s="732">
        <f t="shared" ref="E63:F63" si="15">SUM(E60:E62)</f>
        <v>4728180</v>
      </c>
      <c r="F63" s="732">
        <f t="shared" si="15"/>
        <v>10790000</v>
      </c>
      <c r="G63" s="713">
        <f t="shared" si="12"/>
        <v>0</v>
      </c>
      <c r="H63" s="733">
        <f t="shared" si="13"/>
        <v>0</v>
      </c>
      <c r="I63" s="49"/>
    </row>
    <row r="64" spans="1:9" ht="21" customHeight="1">
      <c r="A64" s="413"/>
      <c r="B64" s="1198" t="s">
        <v>170</v>
      </c>
      <c r="C64" s="285" t="s">
        <v>25</v>
      </c>
      <c r="D64" s="44">
        <f>'6-1. 강서종합사회복지관'!D63+'6-2.강서종합사회복지관(재가노인지원서비스)'!D63+'6-3.강서구종합사회복지관(강서지역아동센터)'!D63+'6-4.강서구종합사회복지관(청소년지원센터)'!D63+'6-5.강서구종합사회복지관(자원봉사센터)'!D63+'6-6.강서구종합사회복지관(발달재활서비스)'!D63+'6-7.강서구종합사회복지관(심리치유서비스)'!D63</f>
        <v>9300000</v>
      </c>
      <c r="E64" s="44">
        <f>'6-1. 강서종합사회복지관'!E63+'6-2.강서종합사회복지관(재가노인지원서비스)'!E63+'6-3.강서구종합사회복지관(강서지역아동센터)'!E63+'6-4.강서구종합사회복지관(청소년지원센터)'!E63+'6-5.강서구종합사회복지관(자원봉사센터)'!E63+'6-6.강서구종합사회복지관(발달재활서비스)'!E63+'6-7.강서구종합사회복지관(심리치유서비스)'!E63</f>
        <v>4757670</v>
      </c>
      <c r="F64" s="44">
        <f>'6-1. 강서종합사회복지관'!F63+'6-2.강서종합사회복지관(재가노인지원서비스)'!F63+'6-3.강서구종합사회복지관(강서지역아동센터)'!F63+'6-4.강서구종합사회복지관(청소년지원센터)'!F63+'6-5.강서구종합사회복지관(자원봉사센터)'!F63+'6-6.강서구종합사회복지관(발달재활서비스)'!F63+'6-7.강서구종합사회복지관(심리치유서비스)'!F63</f>
        <v>9300000</v>
      </c>
      <c r="G64" s="44">
        <f t="shared" si="12"/>
        <v>0</v>
      </c>
      <c r="H64" s="162">
        <f t="shared" si="13"/>
        <v>0</v>
      </c>
      <c r="I64" s="45"/>
    </row>
    <row r="65" spans="1:9" ht="21" customHeight="1">
      <c r="A65" s="413"/>
      <c r="B65" s="1199"/>
      <c r="C65" s="195" t="s">
        <v>40</v>
      </c>
      <c r="D65" s="44">
        <f>'6-1. 강서종합사회복지관'!D64+'6-2.강서종합사회복지관(재가노인지원서비스)'!D64+'6-3.강서구종합사회복지관(강서지역아동센터)'!D64+'6-4.강서구종합사회복지관(청소년지원센터)'!D64+'6-5.강서구종합사회복지관(자원봉사센터)'!D64+'6-6.강서구종합사회복지관(발달재활서비스)'!D64+'6-7.강서구종합사회복지관(심리치유서비스)'!D64</f>
        <v>50052602</v>
      </c>
      <c r="E65" s="44">
        <f>'6-1. 강서종합사회복지관'!E64+'6-2.강서종합사회복지관(재가노인지원서비스)'!E64+'6-3.강서구종합사회복지관(강서지역아동센터)'!E64+'6-4.강서구종합사회복지관(청소년지원센터)'!E64+'6-5.강서구종합사회복지관(자원봉사센터)'!E64+'6-6.강서구종합사회복지관(발달재활서비스)'!E64+'6-7.강서구종합사회복지관(심리치유서비스)'!E64</f>
        <v>29279034</v>
      </c>
      <c r="F65" s="44">
        <f>'6-1. 강서종합사회복지관'!F64+'6-2.강서종합사회복지관(재가노인지원서비스)'!F64+'6-3.강서구종합사회복지관(강서지역아동센터)'!F64+'6-4.강서구종합사회복지관(청소년지원센터)'!F64+'6-5.강서구종합사회복지관(자원봉사센터)'!F64+'6-6.강서구종합사회복지관(발달재활서비스)'!F64+'6-7.강서구종합사회복지관(심리치유서비스)'!F64</f>
        <v>50052602</v>
      </c>
      <c r="G65" s="44">
        <f t="shared" si="12"/>
        <v>0</v>
      </c>
      <c r="H65" s="162">
        <f t="shared" si="13"/>
        <v>0</v>
      </c>
      <c r="I65" s="45"/>
    </row>
    <row r="66" spans="1:9" ht="21" customHeight="1">
      <c r="A66" s="413"/>
      <c r="B66" s="1199"/>
      <c r="C66" s="195" t="s">
        <v>27</v>
      </c>
      <c r="D66" s="44">
        <f>'6-1. 강서종합사회복지관'!D65+'6-2.강서종합사회복지관(재가노인지원서비스)'!D65+'6-3.강서구종합사회복지관(강서지역아동센터)'!D65+'6-4.강서구종합사회복지관(청소년지원센터)'!D65+'6-5.강서구종합사회복지관(자원봉사센터)'!D65+'6-6.강서구종합사회복지관(발달재활서비스)'!D65+'6-7.강서구종합사회복지관(심리치유서비스)'!D65</f>
        <v>23256000</v>
      </c>
      <c r="E66" s="44">
        <f>'6-1. 강서종합사회복지관'!E65+'6-2.강서종합사회복지관(재가노인지원서비스)'!E65+'6-3.강서구종합사회복지관(강서지역아동센터)'!E65+'6-4.강서구종합사회복지관(청소년지원센터)'!E65+'6-5.강서구종합사회복지관(자원봉사센터)'!E65+'6-6.강서구종합사회복지관(발달재활서비스)'!E65+'6-7.강서구종합사회복지관(심리치유서비스)'!E65</f>
        <v>13950030</v>
      </c>
      <c r="F66" s="44">
        <f>'6-1. 강서종합사회복지관'!F65+'6-2.강서종합사회복지관(재가노인지원서비스)'!F65+'6-3.강서구종합사회복지관(강서지역아동센터)'!F65+'6-4.강서구종합사회복지관(청소년지원센터)'!F65+'6-5.강서구종합사회복지관(자원봉사센터)'!F65+'6-6.강서구종합사회복지관(발달재활서비스)'!F65+'6-7.강서구종합사회복지관(심리치유서비스)'!F65</f>
        <v>23256000</v>
      </c>
      <c r="G66" s="44">
        <f t="shared" si="12"/>
        <v>0</v>
      </c>
      <c r="H66" s="162">
        <f t="shared" si="13"/>
        <v>0</v>
      </c>
      <c r="I66" s="45"/>
    </row>
    <row r="67" spans="1:9" ht="21" customHeight="1">
      <c r="A67" s="413"/>
      <c r="B67" s="1199"/>
      <c r="C67" s="195" t="s">
        <v>28</v>
      </c>
      <c r="D67" s="44">
        <f>'6-1. 강서종합사회복지관'!D66+'6-2.강서종합사회복지관(재가노인지원서비스)'!D66+'6-3.강서구종합사회복지관(강서지역아동센터)'!D66+'6-4.강서구종합사회복지관(청소년지원센터)'!D66+'6-5.강서구종합사회복지관(자원봉사센터)'!D66+'6-6.강서구종합사회복지관(발달재활서비스)'!D66+'6-7.강서구종합사회복지관(심리치유서비스)'!D66</f>
        <v>30727090</v>
      </c>
      <c r="E67" s="44">
        <f>'6-1. 강서종합사회복지관'!E66+'6-2.강서종합사회복지관(재가노인지원서비스)'!E66+'6-3.강서구종합사회복지관(강서지역아동센터)'!E66+'6-4.강서구종합사회복지관(청소년지원센터)'!E66+'6-5.강서구종합사회복지관(자원봉사센터)'!E66+'6-6.강서구종합사회복지관(발달재활서비스)'!E66+'6-7.강서구종합사회복지관(심리치유서비스)'!E66</f>
        <v>21520420</v>
      </c>
      <c r="F67" s="44">
        <f>'6-1. 강서종합사회복지관'!F66+'6-2.강서종합사회복지관(재가노인지원서비스)'!F66+'6-3.강서구종합사회복지관(강서지역아동센터)'!F66+'6-4.강서구종합사회복지관(청소년지원센터)'!F66+'6-5.강서구종합사회복지관(자원봉사센터)'!F66+'6-6.강서구종합사회복지관(발달재활서비스)'!F66+'6-7.강서구종합사회복지관(심리치유서비스)'!F66</f>
        <v>30727090</v>
      </c>
      <c r="G67" s="44">
        <f t="shared" si="12"/>
        <v>0</v>
      </c>
      <c r="H67" s="162">
        <f t="shared" si="13"/>
        <v>0</v>
      </c>
      <c r="I67" s="45"/>
    </row>
    <row r="68" spans="1:9" ht="21" customHeight="1">
      <c r="A68" s="463"/>
      <c r="B68" s="1199"/>
      <c r="C68" s="195" t="s">
        <v>41</v>
      </c>
      <c r="D68" s="44">
        <f>'6-1. 강서종합사회복지관'!D67+'6-2.강서종합사회복지관(재가노인지원서비스)'!D67+'6-3.강서구종합사회복지관(강서지역아동센터)'!D67+'6-4.강서구종합사회복지관(청소년지원센터)'!D67+'6-5.강서구종합사회복지관(자원봉사센터)'!D67+'6-6.강서구종합사회복지관(발달재활서비스)'!D67+'6-7.강서구종합사회복지관(심리치유서비스)'!D67</f>
        <v>25247500</v>
      </c>
      <c r="E68" s="44">
        <f>'6-1. 강서종합사회복지관'!E67+'6-2.강서종합사회복지관(재가노인지원서비스)'!E67+'6-3.강서구종합사회복지관(강서지역아동센터)'!E67+'6-4.강서구종합사회복지관(청소년지원센터)'!E67+'6-5.강서구종합사회복지관(자원봉사센터)'!E67+'6-6.강서구종합사회복지관(발달재활서비스)'!E67+'6-7.강서구종합사회복지관(심리치유서비스)'!E67</f>
        <v>11907290</v>
      </c>
      <c r="F68" s="44">
        <f>'6-1. 강서종합사회복지관'!F67+'6-2.강서종합사회복지관(재가노인지원서비스)'!F67+'6-3.강서구종합사회복지관(강서지역아동센터)'!F67+'6-4.강서구종합사회복지관(청소년지원센터)'!F67+'6-5.강서구종합사회복지관(자원봉사센터)'!F67+'6-6.강서구종합사회복지관(발달재활서비스)'!F67+'6-7.강서구종합사회복지관(심리치유서비스)'!F67</f>
        <v>25247500</v>
      </c>
      <c r="G68" s="165">
        <f t="shared" si="12"/>
        <v>0</v>
      </c>
      <c r="H68" s="162">
        <f t="shared" si="13"/>
        <v>0</v>
      </c>
      <c r="I68" s="89"/>
    </row>
    <row r="69" spans="1:9" ht="21" customHeight="1">
      <c r="A69" s="463"/>
      <c r="B69" s="1199"/>
      <c r="C69" s="191" t="s">
        <v>113</v>
      </c>
      <c r="D69" s="44">
        <f>'6-1. 강서종합사회복지관'!D68+'6-2.강서종합사회복지관(재가노인지원서비스)'!D68+'6-3.강서구종합사회복지관(강서지역아동센터)'!D68+'6-4.강서구종합사회복지관(청소년지원센터)'!D68+'6-5.강서구종합사회복지관(자원봉사센터)'!D68+'6-6.강서구종합사회복지관(발달재활서비스)'!D68+'6-7.강서구종합사회복지관(심리치유서비스)'!D68</f>
        <v>5343000</v>
      </c>
      <c r="E69" s="44">
        <f>'6-1. 강서종합사회복지관'!E68+'6-2.강서종합사회복지관(재가노인지원서비스)'!E68+'6-3.강서구종합사회복지관(강서지역아동센터)'!E68+'6-4.강서구종합사회복지관(청소년지원센터)'!E68+'6-5.강서구종합사회복지관(자원봉사센터)'!E68+'6-6.강서구종합사회복지관(발달재활서비스)'!E68+'6-7.강서구종합사회복지관(심리치유서비스)'!E68</f>
        <v>1343000</v>
      </c>
      <c r="F69" s="44">
        <f>'6-1. 강서종합사회복지관'!F68+'6-2.강서종합사회복지관(재가노인지원서비스)'!F68+'6-3.강서구종합사회복지관(강서지역아동센터)'!F68+'6-4.강서구종합사회복지관(청소년지원센터)'!F68+'6-5.강서구종합사회복지관(자원봉사센터)'!F68+'6-6.강서구종합사회복지관(발달재활서비스)'!F68+'6-7.강서구종합사회복지관(심리치유서비스)'!F68</f>
        <v>5343000</v>
      </c>
      <c r="G69" s="79">
        <f t="shared" si="12"/>
        <v>0</v>
      </c>
      <c r="H69" s="162">
        <f t="shared" si="13"/>
        <v>0</v>
      </c>
      <c r="I69" s="96"/>
    </row>
    <row r="70" spans="1:9" ht="21" customHeight="1">
      <c r="A70" s="463"/>
      <c r="B70" s="1199"/>
      <c r="C70" s="191" t="s">
        <v>42</v>
      </c>
      <c r="D70" s="44">
        <f>'6-1. 강서종합사회복지관'!D69+'6-2.강서종합사회복지관(재가노인지원서비스)'!D69+'6-3.강서구종합사회복지관(강서지역아동센터)'!D69+'6-4.강서구종합사회복지관(청소년지원센터)'!D69+'6-5.강서구종합사회복지관(자원봉사센터)'!D69+'6-6.강서구종합사회복지관(발달재활서비스)'!D69+'6-7.강서구종합사회복지관(심리치유서비스)'!D69</f>
        <v>30035000</v>
      </c>
      <c r="E70" s="44">
        <f>'6-1. 강서종합사회복지관'!E69+'6-2.강서종합사회복지관(재가노인지원서비스)'!E69+'6-3.강서구종합사회복지관(강서지역아동센터)'!E69+'6-4.강서구종합사회복지관(청소년지원센터)'!E69+'6-5.강서구종합사회복지관(자원봉사센터)'!E69+'6-6.강서구종합사회복지관(발달재활서비스)'!E69+'6-7.강서구종합사회복지관(심리치유서비스)'!E69</f>
        <v>19315560</v>
      </c>
      <c r="F70" s="44">
        <f>'6-1. 강서종합사회복지관'!F69+'6-2.강서종합사회복지관(재가노인지원서비스)'!F69+'6-3.강서구종합사회복지관(강서지역아동센터)'!F69+'6-4.강서구종합사회복지관(청소년지원센터)'!F69+'6-5.강서구종합사회복지관(자원봉사센터)'!F69+'6-6.강서구종합사회복지관(발달재활서비스)'!F69+'6-7.강서구종합사회복지관(심리치유서비스)'!F69</f>
        <v>30035000</v>
      </c>
      <c r="G70" s="79">
        <f t="shared" si="12"/>
        <v>0</v>
      </c>
      <c r="H70" s="162">
        <f t="shared" si="13"/>
        <v>0</v>
      </c>
      <c r="I70" s="96"/>
    </row>
    <row r="71" spans="1:9">
      <c r="A71" s="463"/>
      <c r="B71" s="1199"/>
      <c r="C71" s="308" t="s">
        <v>387</v>
      </c>
      <c r="D71" s="373">
        <f>SUM(D64:D70)</f>
        <v>173961192</v>
      </c>
      <c r="E71" s="373">
        <f t="shared" ref="E71:F71" si="16">SUM(E64:E70)</f>
        <v>102073004</v>
      </c>
      <c r="F71" s="373">
        <f t="shared" si="16"/>
        <v>173961192</v>
      </c>
      <c r="G71" s="44">
        <f t="shared" si="12"/>
        <v>0</v>
      </c>
      <c r="H71" s="162">
        <f t="shared" si="13"/>
        <v>0</v>
      </c>
      <c r="I71" s="45"/>
    </row>
    <row r="72" spans="1:9" ht="17.25" thickBot="1">
      <c r="A72" s="464" t="s">
        <v>159</v>
      </c>
      <c r="B72" s="1458" t="s">
        <v>15</v>
      </c>
      <c r="C72" s="1459"/>
      <c r="D72" s="770">
        <f>SUM(D59,D63,D71)</f>
        <v>1624293042</v>
      </c>
      <c r="E72" s="825">
        <f t="shared" ref="E72:F72" si="17">SUM(E59,E63,E71)</f>
        <v>1024257989</v>
      </c>
      <c r="F72" s="770">
        <f t="shared" si="17"/>
        <v>1640382742</v>
      </c>
      <c r="G72" s="713">
        <f t="shared" si="12"/>
        <v>16089700</v>
      </c>
      <c r="H72" s="733">
        <f t="shared" si="13"/>
        <v>9.9056633156469551E-3</v>
      </c>
      <c r="I72" s="49"/>
    </row>
    <row r="73" spans="1:9" ht="20.25" customHeight="1">
      <c r="A73" s="1236" t="s">
        <v>232</v>
      </c>
      <c r="B73" s="1198" t="s">
        <v>52</v>
      </c>
      <c r="C73" s="196" t="s">
        <v>13</v>
      </c>
      <c r="D73" s="761">
        <f>'6-1. 강서종합사회복지관'!D72+'6-2.강서종합사회복지관(재가노인지원서비스)'!D72+'6-3.강서구종합사회복지관(강서지역아동센터)'!D72+'6-4.강서구종합사회복지관(청소년지원센터)'!D72+'6-5.강서구종합사회복지관(자원봉사센터)'!D72+'6-6.강서구종합사회복지관(발달재활서비스)'!D72+'6-7.강서구종합사회복지관(심리치유서비스)'!D72</f>
        <v>18563300</v>
      </c>
      <c r="E73" s="761">
        <f>'6-1. 강서종합사회복지관'!E72+'6-2.강서종합사회복지관(재가노인지원서비스)'!E72+'6-3.강서구종합사회복지관(강서지역아동센터)'!E72+'6-4.강서구종합사회복지관(청소년지원센터)'!E72+'6-5.강서구종합사회복지관(자원봉사센터)'!E72+'6-6.강서구종합사회복지관(발달재활서비스)'!E72+'6-7.강서구종합사회복지관(심리치유서비스)'!E72</f>
        <v>15438520</v>
      </c>
      <c r="F73" s="761">
        <f>'6-1. 강서종합사회복지관'!F72+'6-2.강서종합사회복지관(재가노인지원서비스)'!F72+'6-3.강서구종합사회복지관(강서지역아동센터)'!F72+'6-4.강서구종합사회복지관(청소년지원센터)'!F72+'6-5.강서구종합사회복지관(자원봉사센터)'!F72+'6-6.강서구종합사회복지관(발달재활서비스)'!F72+'6-7.강서구종합사회복지관(심리치유서비스)'!F72</f>
        <v>23563300</v>
      </c>
      <c r="G73" s="600">
        <f t="shared" si="12"/>
        <v>5000000</v>
      </c>
      <c r="H73" s="162">
        <f t="shared" si="13"/>
        <v>0.26934866106780581</v>
      </c>
      <c r="I73" s="862" t="s">
        <v>573</v>
      </c>
    </row>
    <row r="74" spans="1:9" ht="20.25" customHeight="1">
      <c r="A74" s="1236"/>
      <c r="B74" s="1198"/>
      <c r="C74" s="659" t="s">
        <v>469</v>
      </c>
      <c r="D74" s="761"/>
      <c r="E74" s="761"/>
      <c r="F74" s="761"/>
      <c r="G74" s="44"/>
      <c r="H74" s="162"/>
      <c r="I74" s="45"/>
    </row>
    <row r="75" spans="1:9" ht="20.25" customHeight="1">
      <c r="A75" s="1237"/>
      <c r="B75" s="1199"/>
      <c r="C75" s="191" t="s">
        <v>43</v>
      </c>
      <c r="D75" s="761">
        <f>'6-1. 강서종합사회복지관'!D74+'6-2.강서종합사회복지관(재가노인지원서비스)'!D74+'6-3.강서구종합사회복지관(강서지역아동센터)'!D74+'6-4.강서구종합사회복지관(청소년지원센터)'!D74+'6-5.강서구종합사회복지관(자원봉사센터)'!D74+'6-6.강서구종합사회복지관(발달재활서비스)'!D74+'6-7.강서구종합사회복지관(심리치유서비스)'!D74</f>
        <v>15495000</v>
      </c>
      <c r="E75" s="761">
        <f>'6-1. 강서종합사회복지관'!E74+'6-2.강서종합사회복지관(재가노인지원서비스)'!E74+'6-3.강서구종합사회복지관(강서지역아동센터)'!E74+'6-4.강서구종합사회복지관(청소년지원센터)'!E74+'6-5.강서구종합사회복지관(자원봉사센터)'!E74+'6-6.강서구종합사회복지관(발달재활서비스)'!E74+'6-7.강서구종합사회복지관(심리치유서비스)'!E74</f>
        <v>2013000</v>
      </c>
      <c r="F75" s="761">
        <f>'6-1. 강서종합사회복지관'!F74+'6-2.강서종합사회복지관(재가노인지원서비스)'!F74+'6-3.강서구종합사회복지관(강서지역아동센터)'!F74+'6-4.강서구종합사회복지관(청소년지원센터)'!F74+'6-5.강서구종합사회복지관(자원봉사센터)'!F74+'6-6.강서구종합사회복지관(발달재활서비스)'!F74+'6-7.강서구종합사회복지관(심리치유서비스)'!F74</f>
        <v>15495000</v>
      </c>
      <c r="G75" s="44">
        <f t="shared" si="12"/>
        <v>0</v>
      </c>
      <c r="H75" s="162">
        <f t="shared" si="13"/>
        <v>0</v>
      </c>
      <c r="I75" s="45"/>
    </row>
    <row r="76" spans="1:9" ht="17.25" thickBot="1">
      <c r="A76" s="1238"/>
      <c r="B76" s="1446" t="s">
        <v>15</v>
      </c>
      <c r="C76" s="1447"/>
      <c r="D76" s="763">
        <f>SUM(D73:D75)</f>
        <v>34058300</v>
      </c>
      <c r="E76" s="763">
        <f t="shared" ref="E76:F76" si="18">SUM(E73:E75)</f>
        <v>17451520</v>
      </c>
      <c r="F76" s="763">
        <f t="shared" si="18"/>
        <v>39058300</v>
      </c>
      <c r="G76" s="713">
        <f t="shared" si="12"/>
        <v>5000000</v>
      </c>
      <c r="H76" s="733">
        <f t="shared" si="13"/>
        <v>0.146807092544255</v>
      </c>
      <c r="I76" s="49"/>
    </row>
    <row r="77" spans="1:9">
      <c r="A77" s="1213" t="s">
        <v>253</v>
      </c>
      <c r="B77" s="1216" t="s">
        <v>170</v>
      </c>
      <c r="C77" s="779" t="s">
        <v>171</v>
      </c>
      <c r="D77" s="83"/>
      <c r="E77" s="83"/>
      <c r="F77" s="83"/>
      <c r="G77" s="84"/>
      <c r="H77" s="596"/>
      <c r="I77" s="92"/>
    </row>
    <row r="78" spans="1:9">
      <c r="A78" s="1214"/>
      <c r="B78" s="1217"/>
      <c r="C78" s="840" t="s">
        <v>172</v>
      </c>
      <c r="D78" s="287"/>
      <c r="E78" s="287"/>
      <c r="F78" s="287"/>
      <c r="G78" s="79"/>
      <c r="H78" s="162"/>
      <c r="I78" s="306"/>
    </row>
    <row r="79" spans="1:9">
      <c r="A79" s="1214"/>
      <c r="B79" s="1217"/>
      <c r="C79" s="840" t="s">
        <v>237</v>
      </c>
      <c r="D79" s="287"/>
      <c r="E79" s="287"/>
      <c r="F79" s="287"/>
      <c r="G79" s="79"/>
      <c r="H79" s="162"/>
      <c r="I79" s="306"/>
    </row>
    <row r="80" spans="1:9">
      <c r="A80" s="1214"/>
      <c r="B80" s="1217"/>
      <c r="C80" s="296" t="s">
        <v>173</v>
      </c>
      <c r="D80" s="52"/>
      <c r="E80" s="52"/>
      <c r="F80" s="52"/>
      <c r="G80" s="79"/>
      <c r="H80" s="162"/>
      <c r="I80" s="96"/>
    </row>
    <row r="81" spans="1:9">
      <c r="A81" s="1214"/>
      <c r="B81" s="1217"/>
      <c r="C81" s="296" t="s">
        <v>238</v>
      </c>
      <c r="D81" s="52"/>
      <c r="E81" s="52"/>
      <c r="F81" s="52"/>
      <c r="G81" s="79"/>
      <c r="H81" s="162"/>
      <c r="I81" s="96"/>
    </row>
    <row r="82" spans="1:9" ht="17.25" thickBot="1">
      <c r="A82" s="1214"/>
      <c r="B82" s="1218"/>
      <c r="C82" s="780" t="s">
        <v>388</v>
      </c>
      <c r="D82" s="86"/>
      <c r="E82" s="86"/>
      <c r="F82" s="86"/>
      <c r="G82" s="86"/>
      <c r="H82" s="299"/>
      <c r="I82" s="94"/>
    </row>
    <row r="83" spans="1:9" ht="18.75" customHeight="1">
      <c r="A83" s="1214"/>
      <c r="B83" s="1219" t="s">
        <v>253</v>
      </c>
      <c r="C83" s="194" t="s">
        <v>206</v>
      </c>
      <c r="D83" s="83">
        <f>'6-1. 강서종합사회복지관'!D82+'6-2.강서종합사회복지관(재가노인지원서비스)'!D82+'6-3.강서구종합사회복지관(강서지역아동센터)'!D82+'6-4.강서구종합사회복지관(청소년지원센터)'!D82+'6-5.강서구종합사회복지관(자원봉사센터)'!D82+'6-6.강서구종합사회복지관(발달재활서비스)'!D82+'6-7.강서구종합사회복지관(심리치유서비스)'!D82</f>
        <v>37100000</v>
      </c>
      <c r="E83" s="83">
        <f>'6-1. 강서종합사회복지관'!E82+'6-2.강서종합사회복지관(재가노인지원서비스)'!E82+'6-3.강서구종합사회복지관(강서지역아동센터)'!E82+'6-4.강서구종합사회복지관(청소년지원센터)'!E82+'6-5.강서구종합사회복지관(자원봉사센터)'!E82+'6-6.강서구종합사회복지관(발달재활서비스)'!E82+'6-7.강서구종합사회복지관(심리치유서비스)'!E82</f>
        <v>12468080</v>
      </c>
      <c r="F83" s="83">
        <f>'6-1. 강서종합사회복지관'!F82+'6-2.강서종합사회복지관(재가노인지원서비스)'!F82+'6-3.강서구종합사회복지관(강서지역아동센터)'!F82+'6-4.강서구종합사회복지관(청소년지원센터)'!F82+'6-5.강서구종합사회복지관(자원봉사센터)'!F82+'6-6.강서구종합사회복지관(발달재활서비스)'!F82+'6-7.강서구종합사회복지관(심리치유서비스)'!F82</f>
        <v>39100000</v>
      </c>
      <c r="G83" s="84">
        <f t="shared" si="12"/>
        <v>2000000</v>
      </c>
      <c r="H83" s="596">
        <f t="shared" si="13"/>
        <v>5.3908355795148251E-2</v>
      </c>
      <c r="I83" s="92"/>
    </row>
    <row r="84" spans="1:9" ht="18.75" customHeight="1">
      <c r="A84" s="1214"/>
      <c r="B84" s="1220"/>
      <c r="C84" s="842" t="s">
        <v>234</v>
      </c>
      <c r="D84" s="287">
        <f>'6-1. 강서종합사회복지관'!D83+'6-2.강서종합사회복지관(재가노인지원서비스)'!D83+'6-3.강서구종합사회복지관(강서지역아동센터)'!D83+'6-4.강서구종합사회복지관(청소년지원센터)'!D83+'6-5.강서구종합사회복지관(자원봉사센터)'!D83+'6-6.강서구종합사회복지관(발달재활서비스)'!D83+'6-7.강서구종합사회복지관(심리치유서비스)'!D83</f>
        <v>283833820</v>
      </c>
      <c r="E84" s="287">
        <f>'6-1. 강서종합사회복지관'!E83+'6-2.강서종합사회복지관(재가노인지원서비스)'!E83+'6-3.강서구종합사회복지관(강서지역아동센터)'!E83+'6-4.강서구종합사회복지관(청소년지원센터)'!E83+'6-5.강서구종합사회복지관(자원봉사센터)'!E83+'6-6.강서구종합사회복지관(발달재활서비스)'!E83+'6-7.강서구종합사회복지관(심리치유서비스)'!E83</f>
        <v>147100456</v>
      </c>
      <c r="F84" s="287">
        <f>'6-1. 강서종합사회복지관'!F83+'6-2.강서종합사회복지관(재가노인지원서비스)'!F83+'6-3.강서구종합사회복지관(강서지역아동센터)'!F83+'6-4.강서구종합사회복지관(청소년지원센터)'!F83+'6-5.강서구종합사회복지관(자원봉사센터)'!F83+'6-6.강서구종합사회복지관(발달재활서비스)'!F83+'6-7.강서구종합사회복지관(심리치유서비스)'!F83</f>
        <v>285094235</v>
      </c>
      <c r="G84" s="79">
        <f t="shared" si="12"/>
        <v>1260415</v>
      </c>
      <c r="H84" s="162">
        <f t="shared" si="13"/>
        <v>4.440679408817455E-3</v>
      </c>
      <c r="I84" s="96"/>
    </row>
    <row r="85" spans="1:9" ht="18.75" customHeight="1">
      <c r="A85" s="1214"/>
      <c r="B85" s="1220"/>
      <c r="C85" s="842" t="s">
        <v>235</v>
      </c>
      <c r="D85" s="287">
        <f>'6-1. 강서종합사회복지관'!D84+'6-2.강서종합사회복지관(재가노인지원서비스)'!D84+'6-3.강서구종합사회복지관(강서지역아동센터)'!D84+'6-4.강서구종합사회복지관(청소년지원센터)'!D84+'6-5.강서구종합사회복지관(자원봉사센터)'!D84+'6-6.강서구종합사회복지관(발달재활서비스)'!D84+'6-7.강서구종합사회복지관(심리치유서비스)'!D84</f>
        <v>192382780</v>
      </c>
      <c r="E85" s="287">
        <f>'6-1. 강서종합사회복지관'!E84+'6-2.강서종합사회복지관(재가노인지원서비스)'!E84+'6-3.강서구종합사회복지관(강서지역아동센터)'!E84+'6-4.강서구종합사회복지관(청소년지원센터)'!E84+'6-5.강서구종합사회복지관(자원봉사센터)'!E84+'6-6.강서구종합사회복지관(발달재활서비스)'!E84+'6-7.강서구종합사회복지관(심리치유서비스)'!E84</f>
        <v>83758050</v>
      </c>
      <c r="F85" s="287">
        <f>'6-1. 강서종합사회복지관'!F84+'6-2.강서종합사회복지관(재가노인지원서비스)'!F84+'6-3.강서구종합사회복지관(강서지역아동센터)'!F84+'6-4.강서구종합사회복지관(청소년지원센터)'!F84+'6-5.강서구종합사회복지관(자원봉사센터)'!F84+'6-6.강서구종합사회복지관(발달재활서비스)'!F84+'6-7.강서구종합사회복지관(심리치유서비스)'!F84</f>
        <v>198409790</v>
      </c>
      <c r="G85" s="79">
        <f t="shared" si="12"/>
        <v>6027010</v>
      </c>
      <c r="H85" s="162">
        <f t="shared" si="13"/>
        <v>3.1328219708645438E-2</v>
      </c>
      <c r="I85" s="96"/>
    </row>
    <row r="86" spans="1:9" ht="18.75" customHeight="1">
      <c r="A86" s="1214"/>
      <c r="B86" s="1220"/>
      <c r="C86" s="842" t="s">
        <v>180</v>
      </c>
      <c r="D86" s="287"/>
      <c r="E86" s="287"/>
      <c r="F86" s="287"/>
      <c r="G86" s="79"/>
      <c r="H86" s="162"/>
      <c r="I86" s="96"/>
    </row>
    <row r="87" spans="1:9" ht="18.75" customHeight="1">
      <c r="A87" s="1214"/>
      <c r="B87" s="1220"/>
      <c r="C87" s="842" t="s">
        <v>177</v>
      </c>
      <c r="D87" s="287">
        <f>'6-1. 강서종합사회복지관'!D86+'6-2.강서종합사회복지관(재가노인지원서비스)'!D86+'6-3.강서구종합사회복지관(강서지역아동센터)'!D86+'6-4.강서구종합사회복지관(청소년지원센터)'!D86+'6-5.강서구종합사회복지관(자원봉사센터)'!D86+'6-6.강서구종합사회복지관(발달재활서비스)'!D86+'6-7.강서구종합사회복지관(심리치유서비스)'!D86</f>
        <v>14249700</v>
      </c>
      <c r="E87" s="287">
        <f>'6-1. 강서종합사회복지관'!E86+'6-2.강서종합사회복지관(재가노인지원서비스)'!E86+'6-3.강서구종합사회복지관(강서지역아동센터)'!E86+'6-4.강서구종합사회복지관(청소년지원센터)'!E86+'6-5.강서구종합사회복지관(자원봉사센터)'!E86+'6-6.강서구종합사회복지관(발달재활서비스)'!E86+'6-7.강서구종합사회복지관(심리치유서비스)'!E86</f>
        <v>7083480</v>
      </c>
      <c r="F87" s="287">
        <f>'6-1. 강서종합사회복지관'!F86+'6-2.강서종합사회복지관(재가노인지원서비스)'!F86+'6-3.강서구종합사회복지관(강서지역아동센터)'!F86+'6-4.강서구종합사회복지관(청소년지원센터)'!F86+'6-5.강서구종합사회복지관(자원봉사센터)'!F86+'6-6.강서구종합사회복지관(발달재활서비스)'!F86+'6-7.강서구종합사회복지관(심리치유서비스)'!F86</f>
        <v>14249700</v>
      </c>
      <c r="G87" s="79">
        <f t="shared" si="12"/>
        <v>0</v>
      </c>
      <c r="H87" s="162">
        <f t="shared" si="13"/>
        <v>0</v>
      </c>
      <c r="I87" s="96"/>
    </row>
    <row r="88" spans="1:9" ht="18.75" customHeight="1">
      <c r="A88" s="1214"/>
      <c r="B88" s="1220"/>
      <c r="C88" s="842" t="s">
        <v>181</v>
      </c>
      <c r="D88" s="287">
        <f>'6-1. 강서종합사회복지관'!D87+'6-2.강서종합사회복지관(재가노인지원서비스)'!D87+'6-3.강서구종합사회복지관(강서지역아동센터)'!D87+'6-4.강서구종합사회복지관(청소년지원센터)'!D87+'6-5.강서구종합사회복지관(자원봉사센터)'!D87+'6-6.강서구종합사회복지관(발달재활서비스)'!D87+'6-7.강서구종합사회복지관(심리치유서비스)'!D87</f>
        <v>104429700</v>
      </c>
      <c r="E88" s="287">
        <f>'6-1. 강서종합사회복지관'!E87+'6-2.강서종합사회복지관(재가노인지원서비스)'!E87+'6-3.강서구종합사회복지관(강서지역아동센터)'!E87+'6-4.강서구종합사회복지관(청소년지원센터)'!E87+'6-5.강서구종합사회복지관(자원봉사센터)'!E87+'6-6.강서구종합사회복지관(발달재활서비스)'!E87+'6-7.강서구종합사회복지관(심리치유서비스)'!E87</f>
        <v>83505739</v>
      </c>
      <c r="F88" s="287">
        <f>'6-1. 강서종합사회복지관'!F87+'6-2.강서종합사회복지관(재가노인지원서비스)'!F87+'6-3.강서구종합사회복지관(강서지역아동센터)'!F87+'6-4.강서구종합사회복지관(청소년지원센터)'!F87+'6-5.강서구종합사회복지관(자원봉사센터)'!F87+'6-6.강서구종합사회복지관(발달재활서비스)'!F87+'6-7.강서구종합사회복지관(심리치유서비스)'!F87</f>
        <v>114429700</v>
      </c>
      <c r="G88" s="79">
        <f t="shared" si="12"/>
        <v>10000000</v>
      </c>
      <c r="H88" s="162">
        <f t="shared" si="13"/>
        <v>9.5758199056398707E-2</v>
      </c>
      <c r="I88" s="96"/>
    </row>
    <row r="89" spans="1:9" ht="18.75" customHeight="1">
      <c r="A89" s="1214"/>
      <c r="B89" s="1220"/>
      <c r="C89" s="842" t="s">
        <v>178</v>
      </c>
      <c r="D89" s="287">
        <f>'6-1. 강서종합사회복지관'!D88+'6-2.강서종합사회복지관(재가노인지원서비스)'!D88+'6-3.강서구종합사회복지관(강서지역아동센터)'!D88+'6-4.강서구종합사회복지관(청소년지원센터)'!D88+'6-5.강서구종합사회복지관(자원봉사센터)'!D88+'6-6.강서구종합사회복지관(발달재활서비스)'!D88+'6-7.강서구종합사회복지관(심리치유서비스)'!D88</f>
        <v>20882740</v>
      </c>
      <c r="E89" s="287">
        <f>'6-1. 강서종합사회복지관'!E88+'6-2.강서종합사회복지관(재가노인지원서비스)'!E88+'6-3.강서구종합사회복지관(강서지역아동센터)'!E88+'6-4.강서구종합사회복지관(청소년지원센터)'!E88+'6-5.강서구종합사회복지관(자원봉사센터)'!E88+'6-6.강서구종합사회복지관(발달재활서비스)'!E88+'6-7.강서구종합사회복지관(심리치유서비스)'!E88</f>
        <v>8767730</v>
      </c>
      <c r="F89" s="287">
        <f>'6-1. 강서종합사회복지관'!F88+'6-2.강서종합사회복지관(재가노인지원서비스)'!F88+'6-3.강서구종합사회복지관(강서지역아동센터)'!F88+'6-4.강서구종합사회복지관(청소년지원센터)'!F88+'6-5.강서구종합사회복지관(자원봉사센터)'!F88+'6-6.강서구종합사회복지관(발달재활서비스)'!F88+'6-7.강서구종합사회복지관(심리치유서비스)'!F88</f>
        <v>20882740</v>
      </c>
      <c r="G89" s="79">
        <f t="shared" si="12"/>
        <v>0</v>
      </c>
      <c r="H89" s="162">
        <f t="shared" si="13"/>
        <v>0</v>
      </c>
      <c r="I89" s="96"/>
    </row>
    <row r="90" spans="1:9" ht="18.75" customHeight="1">
      <c r="A90" s="1214"/>
      <c r="B90" s="1220"/>
      <c r="C90" s="842" t="s">
        <v>179</v>
      </c>
      <c r="D90" s="287">
        <f>'6-1. 강서종합사회복지관'!D89+'6-2.강서종합사회복지관(재가노인지원서비스)'!D89+'6-3.강서구종합사회복지관(강서지역아동센터)'!D89+'6-4.강서구종합사회복지관(청소년지원센터)'!D89+'6-5.강서구종합사회복지관(자원봉사센터)'!D89+'6-6.강서구종합사회복지관(발달재활서비스)'!D89+'6-7.강서구종합사회복지관(심리치유서비스)'!D89</f>
        <v>2710000</v>
      </c>
      <c r="E90" s="287">
        <f>'6-1. 강서종합사회복지관'!E89+'6-2.강서종합사회복지관(재가노인지원서비스)'!E89+'6-3.강서구종합사회복지관(강서지역아동센터)'!E89+'6-4.강서구종합사회복지관(청소년지원센터)'!E89+'6-5.강서구종합사회복지관(자원봉사센터)'!E89+'6-6.강서구종합사회복지관(발달재활서비스)'!E89+'6-7.강서구종합사회복지관(심리치유서비스)'!E89</f>
        <v>184900</v>
      </c>
      <c r="F90" s="287">
        <f>'6-1. 강서종합사회복지관'!F89+'6-2.강서종합사회복지관(재가노인지원서비스)'!F89+'6-3.강서구종합사회복지관(강서지역아동센터)'!F89+'6-4.강서구종합사회복지관(청소년지원센터)'!F89+'6-5.강서구종합사회복지관(자원봉사센터)'!F89+'6-6.강서구종합사회복지관(발달재활서비스)'!F89+'6-7.강서구종합사회복지관(심리치유서비스)'!F89</f>
        <v>2710000</v>
      </c>
      <c r="G90" s="79">
        <f t="shared" si="12"/>
        <v>0</v>
      </c>
      <c r="H90" s="162">
        <f t="shared" si="13"/>
        <v>0</v>
      </c>
      <c r="I90" s="96"/>
    </row>
    <row r="91" spans="1:9" ht="18.75" customHeight="1">
      <c r="A91" s="1214"/>
      <c r="B91" s="1220"/>
      <c r="C91" s="842" t="s">
        <v>176</v>
      </c>
      <c r="D91" s="287"/>
      <c r="E91" s="287"/>
      <c r="F91" s="287"/>
      <c r="G91" s="79"/>
      <c r="H91" s="162"/>
      <c r="I91" s="96"/>
    </row>
    <row r="92" spans="1:9" ht="18.75" customHeight="1">
      <c r="A92" s="1214"/>
      <c r="B92" s="1220"/>
      <c r="C92" s="842" t="s">
        <v>175</v>
      </c>
      <c r="D92" s="287"/>
      <c r="E92" s="287"/>
      <c r="F92" s="287"/>
      <c r="G92" s="79"/>
      <c r="H92" s="162"/>
      <c r="I92" s="96"/>
    </row>
    <row r="93" spans="1:9" ht="18.75" customHeight="1">
      <c r="A93" s="1214"/>
      <c r="B93" s="1220"/>
      <c r="C93" s="842" t="s">
        <v>236</v>
      </c>
      <c r="D93" s="287"/>
      <c r="E93" s="287"/>
      <c r="F93" s="287"/>
      <c r="G93" s="79"/>
      <c r="H93" s="162"/>
      <c r="I93" s="96"/>
    </row>
    <row r="94" spans="1:9" ht="18.75" customHeight="1">
      <c r="A94" s="1214"/>
      <c r="B94" s="1220"/>
      <c r="C94" s="842" t="s">
        <v>304</v>
      </c>
      <c r="D94" s="287"/>
      <c r="E94" s="287"/>
      <c r="F94" s="287"/>
      <c r="G94" s="79"/>
      <c r="H94" s="162"/>
      <c r="I94" s="96"/>
    </row>
    <row r="95" spans="1:9" ht="18.75" customHeight="1">
      <c r="A95" s="1214"/>
      <c r="B95" s="1220"/>
      <c r="C95" s="842" t="s">
        <v>305</v>
      </c>
      <c r="D95" s="287"/>
      <c r="E95" s="287"/>
      <c r="F95" s="287"/>
      <c r="G95" s="79"/>
      <c r="H95" s="162"/>
      <c r="I95" s="96"/>
    </row>
    <row r="96" spans="1:9" ht="18.75" customHeight="1">
      <c r="A96" s="1214"/>
      <c r="B96" s="1220"/>
      <c r="C96" s="842" t="s">
        <v>306</v>
      </c>
      <c r="D96" s="287">
        <f>'6-1. 강서종합사회복지관'!D95+'6-2.강서종합사회복지관(재가노인지원서비스)'!D95+'6-3.강서구종합사회복지관(강서지역아동센터)'!D95+'6-4.강서구종합사회복지관(청소년지원센터)'!D95+'6-5.강서구종합사회복지관(자원봉사센터)'!D95+'6-6.강서구종합사회복지관(발달재활서비스)'!D95+'6-7.강서구종합사회복지관(심리치유서비스)'!D95</f>
        <v>65376000</v>
      </c>
      <c r="E96" s="287">
        <f>'6-1. 강서종합사회복지관'!E95+'6-2.강서종합사회복지관(재가노인지원서비스)'!E95+'6-3.강서구종합사회복지관(강서지역아동센터)'!E95+'6-4.강서구종합사회복지관(청소년지원센터)'!E95+'6-5.강서구종합사회복지관(자원봉사센터)'!E95+'6-6.강서구종합사회복지관(발달재활서비스)'!E95+'6-7.강서구종합사회복지관(심리치유서비스)'!E95</f>
        <v>45858080</v>
      </c>
      <c r="F96" s="287">
        <f>'6-1. 강서종합사회복지관'!F95+'6-2.강서종합사회복지관(재가노인지원서비스)'!F95+'6-3.강서구종합사회복지관(강서지역아동센터)'!F95+'6-4.강서구종합사회복지관(청소년지원센터)'!F95+'6-5.강서구종합사회복지관(자원봉사센터)'!F95+'6-6.강서구종합사회복지관(발달재활서비스)'!F95+'6-7.강서구종합사회복지관(심리치유서비스)'!F95</f>
        <v>96376000</v>
      </c>
      <c r="G96" s="79">
        <f t="shared" si="12"/>
        <v>31000000</v>
      </c>
      <c r="H96" s="162">
        <f t="shared" si="13"/>
        <v>0.47418012726382769</v>
      </c>
      <c r="I96" s="96"/>
    </row>
    <row r="97" spans="1:9" ht="18.75" customHeight="1">
      <c r="A97" s="1214"/>
      <c r="B97" s="1220"/>
      <c r="C97" s="842" t="s">
        <v>307</v>
      </c>
      <c r="D97" s="287"/>
      <c r="E97" s="287"/>
      <c r="F97" s="287"/>
      <c r="G97" s="79"/>
      <c r="H97" s="162"/>
      <c r="I97" s="96"/>
    </row>
    <row r="98" spans="1:9" ht="18.75" customHeight="1">
      <c r="A98" s="1214"/>
      <c r="B98" s="1220"/>
      <c r="C98" s="842" t="s">
        <v>308</v>
      </c>
      <c r="D98" s="287"/>
      <c r="E98" s="287"/>
      <c r="F98" s="287"/>
      <c r="G98" s="79"/>
      <c r="H98" s="162"/>
      <c r="I98" s="96"/>
    </row>
    <row r="99" spans="1:9" ht="16.5" customHeight="1">
      <c r="A99" s="1214"/>
      <c r="B99" s="1220"/>
      <c r="C99" s="842" t="s">
        <v>309</v>
      </c>
      <c r="D99" s="287"/>
      <c r="E99" s="287"/>
      <c r="F99" s="287"/>
      <c r="G99" s="79"/>
      <c r="H99" s="162"/>
      <c r="I99" s="96"/>
    </row>
    <row r="100" spans="1:9" ht="16.5" customHeight="1">
      <c r="A100" s="1214"/>
      <c r="B100" s="1220"/>
      <c r="C100" s="842" t="s">
        <v>310</v>
      </c>
      <c r="D100" s="287"/>
      <c r="E100" s="287"/>
      <c r="F100" s="287"/>
      <c r="G100" s="79"/>
      <c r="H100" s="162"/>
      <c r="I100" s="96"/>
    </row>
    <row r="101" spans="1:9" ht="16.5" customHeight="1">
      <c r="A101" s="1214"/>
      <c r="B101" s="1220"/>
      <c r="C101" s="842" t="s">
        <v>297</v>
      </c>
      <c r="D101" s="287"/>
      <c r="E101" s="287"/>
      <c r="F101" s="287"/>
      <c r="G101" s="79"/>
      <c r="H101" s="162"/>
      <c r="I101" s="96"/>
    </row>
    <row r="102" spans="1:9" ht="16.5" customHeight="1">
      <c r="A102" s="1214"/>
      <c r="B102" s="1220"/>
      <c r="C102" s="842" t="s">
        <v>298</v>
      </c>
      <c r="D102" s="287"/>
      <c r="E102" s="287"/>
      <c r="F102" s="287"/>
      <c r="G102" s="79"/>
      <c r="H102" s="162"/>
      <c r="I102" s="96"/>
    </row>
    <row r="103" spans="1:9" ht="16.5" customHeight="1">
      <c r="A103" s="1214"/>
      <c r="B103" s="1220"/>
      <c r="C103" s="842" t="s">
        <v>299</v>
      </c>
      <c r="D103" s="287"/>
      <c r="E103" s="287"/>
      <c r="F103" s="287"/>
      <c r="G103" s="79"/>
      <c r="H103" s="162"/>
      <c r="I103" s="96"/>
    </row>
    <row r="104" spans="1:9" ht="16.5" customHeight="1">
      <c r="A104" s="1214"/>
      <c r="B104" s="1220"/>
      <c r="C104" s="842" t="s">
        <v>300</v>
      </c>
      <c r="D104" s="287"/>
      <c r="E104" s="287"/>
      <c r="F104" s="287"/>
      <c r="G104" s="79"/>
      <c r="H104" s="162"/>
      <c r="I104" s="96"/>
    </row>
    <row r="105" spans="1:9" ht="19.5" customHeight="1" thickBot="1">
      <c r="A105" s="1214"/>
      <c r="B105" s="1221"/>
      <c r="C105" s="657" t="s">
        <v>389</v>
      </c>
      <c r="D105" s="712">
        <f>SUM(D83:D104)</f>
        <v>720964740</v>
      </c>
      <c r="E105" s="712">
        <f>SUM(E83:E104)</f>
        <v>388726515</v>
      </c>
      <c r="F105" s="712">
        <f>SUM(F83:F104)</f>
        <v>771252165</v>
      </c>
      <c r="G105" s="712">
        <f t="shared" si="12"/>
        <v>50287425</v>
      </c>
      <c r="H105" s="733">
        <f t="shared" si="13"/>
        <v>6.975018639607812E-2</v>
      </c>
      <c r="I105" s="94"/>
    </row>
    <row r="106" spans="1:9" ht="24" customHeight="1" thickBot="1">
      <c r="A106" s="1215"/>
      <c r="B106" s="1475" t="s">
        <v>15</v>
      </c>
      <c r="C106" s="1475"/>
      <c r="D106" s="769">
        <f>SUM(D82,D105)</f>
        <v>720964740</v>
      </c>
      <c r="E106" s="769">
        <f>SUM(E82,E105)</f>
        <v>388726515</v>
      </c>
      <c r="F106" s="769">
        <f>SUM(F82,F105)</f>
        <v>771252165</v>
      </c>
      <c r="G106" s="746">
        <f t="shared" si="12"/>
        <v>50287425</v>
      </c>
      <c r="H106" s="747">
        <f t="shared" si="13"/>
        <v>6.975018639607812E-2</v>
      </c>
      <c r="I106" s="768"/>
    </row>
    <row r="107" spans="1:9">
      <c r="A107" s="1214" t="s">
        <v>342</v>
      </c>
      <c r="B107" s="838" t="s">
        <v>5</v>
      </c>
      <c r="C107" s="412" t="s">
        <v>9</v>
      </c>
      <c r="D107" s="282">
        <f>'6-1. 강서종합사회복지관'!D106+'6-2.강서종합사회복지관(재가노인지원서비스)'!D106+'6-3.강서구종합사회복지관(강서지역아동센터)'!D106+'6-4.강서구종합사회복지관(청소년지원센터)'!D106+'6-5.강서구종합사회복지관(자원봉사센터)'!D106+'6-6.강서구종합사회복지관(발달재활서비스)'!D106+'6-7.강서구종합사회복지관(심리치유서비스)'!D106</f>
        <v>1000000</v>
      </c>
      <c r="E107" s="282">
        <f>'6-1. 강서종합사회복지관'!E106+'6-2.강서종합사회복지관(재가노인지원서비스)'!E106+'6-3.강서구종합사회복지관(강서지역아동센터)'!E106+'6-4.강서구종합사회복지관(청소년지원센터)'!E106+'6-5.강서구종합사회복지관(자원봉사센터)'!E106+'6-6.강서구종합사회복지관(발달재활서비스)'!E106+'6-7.강서구종합사회복지관(심리치유서비스)'!E106</f>
        <v>0</v>
      </c>
      <c r="F107" s="282">
        <f>'6-1. 강서종합사회복지관'!F106+'6-2.강서종합사회복지관(재가노인지원서비스)'!F106+'6-3.강서구종합사회복지관(강서지역아동센터)'!F106+'6-4.강서구종합사회복지관(청소년지원센터)'!F106+'6-5.강서구종합사회복지관(자원봉사센터)'!F106+'6-6.강서구종합사회복지관(발달재활서비스)'!F106+'6-7.강서구종합사회복지관(심리치유서비스)'!F106</f>
        <v>1000000</v>
      </c>
      <c r="G107" s="44">
        <f t="shared" si="12"/>
        <v>0</v>
      </c>
      <c r="H107" s="162">
        <f t="shared" si="13"/>
        <v>0</v>
      </c>
      <c r="I107" s="45"/>
    </row>
    <row r="108" spans="1:9" ht="17.25" thickBot="1">
      <c r="A108" s="1215"/>
      <c r="B108" s="1311" t="s">
        <v>45</v>
      </c>
      <c r="C108" s="1312"/>
      <c r="D108" s="763">
        <f>D107</f>
        <v>1000000</v>
      </c>
      <c r="E108" s="763">
        <f t="shared" ref="E108:F108" si="19">E107</f>
        <v>0</v>
      </c>
      <c r="F108" s="763">
        <f t="shared" si="19"/>
        <v>1000000</v>
      </c>
      <c r="G108" s="713">
        <f t="shared" si="12"/>
        <v>0</v>
      </c>
      <c r="H108" s="733">
        <f t="shared" si="13"/>
        <v>0</v>
      </c>
      <c r="I108" s="50"/>
    </row>
    <row r="109" spans="1:9">
      <c r="A109" s="1474" t="s">
        <v>345</v>
      </c>
      <c r="B109" s="1234" t="s">
        <v>345</v>
      </c>
      <c r="C109" s="834" t="s">
        <v>82</v>
      </c>
      <c r="D109" s="977">
        <f>'6-1. 강서종합사회복지관'!D108+'6-2.강서종합사회복지관(재가노인지원서비스)'!D108+'6-3.강서구종합사회복지관(강서지역아동센터)'!D108+'6-4.강서구종합사회복지관(청소년지원센터)'!D108+'6-5.강서구종합사회복지관(자원봉사센터)'!D108+'6-6.강서구종합사회복지관(발달재활서비스)'!D108+'6-7.강서구종합사회복지관(심리치유서비스)'!D108</f>
        <v>238719319</v>
      </c>
      <c r="E109" s="978">
        <f>'6-1. 강서종합사회복지관'!E108+'6-2.강서종합사회복지관(재가노인지원서비스)'!E108+'6-3.강서구종합사회복지관(강서지역아동센터)'!E108+'6-4.강서구종합사회복지관(청소년지원센터)'!E108+'6-5.강서구종합사회복지관(자원봉사센터)'!E108+'6-6.강서구종합사회복지관(발달재활서비스)'!E108+'6-7.강서구종합사회복지관(심리치유서비스)'!E108</f>
        <v>0</v>
      </c>
      <c r="F109" s="599">
        <f>'6-1. 강서종합사회복지관'!F108+'6-2.강서종합사회복지관(재가노인지원서비스)'!F108+'6-3.강서구종합사회복지관(강서지역아동센터)'!F108+'6-4.강서구종합사회복지관(청소년지원센터)'!F108+'6-5.강서구종합사회복지관(자원봉사센터)'!F108+'6-6.강서구종합사회복지관(발달재활서비스)'!F108+'6-7.강서구종합사회복지관(심리치유서비스)'!F108</f>
        <v>230743924</v>
      </c>
      <c r="G109" s="200">
        <f t="shared" si="12"/>
        <v>-7975395</v>
      </c>
      <c r="H109" s="596">
        <f t="shared" si="13"/>
        <v>-3.340908910686026E-2</v>
      </c>
      <c r="I109" s="921"/>
    </row>
    <row r="110" spans="1:9">
      <c r="A110" s="1196"/>
      <c r="B110" s="1199"/>
      <c r="C110" s="836" t="s">
        <v>44</v>
      </c>
      <c r="D110" s="277">
        <f>'6-1. 강서종합사회복지관'!D109+'6-2.강서종합사회복지관(재가노인지원서비스)'!D109+'6-3.강서구종합사회복지관(강서지역아동센터)'!D109+'6-4.강서구종합사회복지관(청소년지원센터)'!D109+'6-5.강서구종합사회복지관(자원봉사센터)'!D109+'6-6.강서구종합사회복지관(발달재활서비스)'!D109+'6-7.강서구종합사회복지관(심리치유서비스)'!D109</f>
        <v>7286599</v>
      </c>
      <c r="E110" s="277">
        <f>'6-1. 강서종합사회복지관'!E109+'6-2.강서종합사회복지관(재가노인지원서비스)'!E109+'6-3.강서구종합사회복지관(강서지역아동센터)'!E109+'6-4.강서구종합사회복지관(청소년지원센터)'!E109+'6-5.강서구종합사회복지관(자원봉사센터)'!E109+'6-6.강서구종합사회복지관(발달재활서비스)'!E109+'6-7.강서구종합사회복지관(심리치유서비스)'!E109</f>
        <v>5499501</v>
      </c>
      <c r="F110" s="277">
        <f>'6-1. 강서종합사회복지관'!F109+'6-2.강서종합사회복지관(재가노인지원서비스)'!F109+'6-3.강서구종합사회복지관(강서지역아동센터)'!F109+'6-4.강서구종합사회복지관(청소년지원센터)'!F109+'6-5.강서구종합사회복지관(자원봉사센터)'!F109+'6-6.강서구종합사회복지관(발달재활서비스)'!F109+'6-7.강서구종합사회복지관(심리치유서비스)'!F109</f>
        <v>7605869</v>
      </c>
      <c r="G110" s="44">
        <f t="shared" si="12"/>
        <v>319270</v>
      </c>
      <c r="H110" s="162">
        <f t="shared" si="13"/>
        <v>4.3816051905697019E-2</v>
      </c>
      <c r="I110" s="45"/>
    </row>
    <row r="111" spans="1:9" ht="17.25" thickBot="1">
      <c r="A111" s="1443"/>
      <c r="B111" s="1444" t="s">
        <v>45</v>
      </c>
      <c r="C111" s="1445"/>
      <c r="D111" s="976">
        <f>SUM(D109:D110)</f>
        <v>246005918</v>
      </c>
      <c r="E111" s="976">
        <f t="shared" ref="E111:F111" si="20">SUM(E109:E110)</f>
        <v>5499501</v>
      </c>
      <c r="F111" s="976">
        <f t="shared" si="20"/>
        <v>238349793</v>
      </c>
      <c r="G111" s="807">
        <f t="shared" si="12"/>
        <v>-7656125</v>
      </c>
      <c r="H111" s="766">
        <f t="shared" si="13"/>
        <v>-3.1121710657383454E-2</v>
      </c>
      <c r="I111" s="50"/>
    </row>
    <row r="112" spans="1:9" ht="20.25" customHeight="1">
      <c r="A112" s="1227" t="s">
        <v>218</v>
      </c>
      <c r="B112" s="1230" t="s">
        <v>525</v>
      </c>
      <c r="C112" s="194" t="s">
        <v>220</v>
      </c>
      <c r="D112" s="901"/>
      <c r="E112" s="901"/>
      <c r="F112" s="912"/>
      <c r="G112" s="200">
        <f t="shared" si="12"/>
        <v>0</v>
      </c>
      <c r="H112" s="596" t="e">
        <f t="shared" si="13"/>
        <v>#DIV/0!</v>
      </c>
      <c r="I112" s="913"/>
    </row>
    <row r="113" spans="1:9">
      <c r="A113" s="1228"/>
      <c r="B113" s="1231"/>
      <c r="C113" s="842" t="s">
        <v>526</v>
      </c>
      <c r="D113" s="897"/>
      <c r="E113" s="897"/>
      <c r="F113" s="897"/>
      <c r="G113" s="44">
        <f t="shared" si="12"/>
        <v>0</v>
      </c>
      <c r="H113" s="162" t="e">
        <f t="shared" si="13"/>
        <v>#DIV/0!</v>
      </c>
      <c r="I113" s="914"/>
    </row>
    <row r="114" spans="1:9" ht="17.25" thickBot="1">
      <c r="A114" s="1229"/>
      <c r="B114" s="1444" t="s">
        <v>15</v>
      </c>
      <c r="C114" s="1445"/>
      <c r="D114" s="770">
        <f>SUM(D112:D113)</f>
        <v>0</v>
      </c>
      <c r="E114" s="770">
        <f t="shared" ref="E114:F114" si="21">SUM(E112:E113)</f>
        <v>0</v>
      </c>
      <c r="F114" s="770">
        <f t="shared" si="21"/>
        <v>0</v>
      </c>
      <c r="G114" s="48">
        <f t="shared" si="12"/>
        <v>0</v>
      </c>
      <c r="H114" s="299" t="e">
        <f t="shared" si="13"/>
        <v>#DIV/0!</v>
      </c>
      <c r="I114" s="50"/>
    </row>
    <row r="115" spans="1:9">
      <c r="A115" s="1227" t="s">
        <v>527</v>
      </c>
      <c r="B115" s="1230" t="s">
        <v>525</v>
      </c>
      <c r="C115" s="194" t="s">
        <v>529</v>
      </c>
      <c r="D115" s="901"/>
      <c r="E115" s="901">
        <f>'[1]9-1.은학의집(재가복지)'!E115+'[1]9-2은학의집(요양시설)'!E115</f>
        <v>0</v>
      </c>
      <c r="F115" s="901"/>
      <c r="G115" s="200">
        <f t="shared" si="12"/>
        <v>0</v>
      </c>
      <c r="H115" s="596" t="e">
        <f t="shared" si="13"/>
        <v>#DIV/0!</v>
      </c>
      <c r="I115" s="913"/>
    </row>
    <row r="116" spans="1:9" ht="33">
      <c r="A116" s="1228"/>
      <c r="B116" s="1231"/>
      <c r="C116" s="842" t="s">
        <v>531</v>
      </c>
      <c r="D116" s="897"/>
      <c r="E116" s="897">
        <f>'[1]9-1.은학의집(재가복지)'!E116+'[1]9-2은학의집(요양시설)'!E116</f>
        <v>0</v>
      </c>
      <c r="F116" s="897"/>
      <c r="G116" s="44">
        <f t="shared" si="12"/>
        <v>0</v>
      </c>
      <c r="H116" s="162" t="e">
        <f t="shared" si="13"/>
        <v>#DIV/0!</v>
      </c>
      <c r="I116" s="914"/>
    </row>
    <row r="117" spans="1:9" ht="17.25" thickBot="1">
      <c r="A117" s="1229"/>
      <c r="B117" s="1444" t="s">
        <v>532</v>
      </c>
      <c r="C117" s="1445"/>
      <c r="D117" s="770">
        <f>SUM(D115:D116)</f>
        <v>0</v>
      </c>
      <c r="E117" s="770">
        <f t="shared" ref="E117:F117" si="22">SUM(E115:E116)</f>
        <v>0</v>
      </c>
      <c r="F117" s="770">
        <f t="shared" si="22"/>
        <v>0</v>
      </c>
      <c r="G117" s="48">
        <f t="shared" si="12"/>
        <v>0</v>
      </c>
      <c r="H117" s="299" t="e">
        <f t="shared" si="13"/>
        <v>#DIV/0!</v>
      </c>
      <c r="I117" s="50"/>
    </row>
    <row r="118" spans="1:9" ht="17.25" thickBot="1">
      <c r="A118" s="893" t="s">
        <v>53</v>
      </c>
      <c r="B118" s="894" t="s">
        <v>533</v>
      </c>
      <c r="C118" s="895" t="s">
        <v>534</v>
      </c>
      <c r="D118" s="885">
        <f>'6-1. 강서종합사회복지관'!D111+'6-2.강서종합사회복지관(재가노인지원서비스)'!D111+'6-3.강서구종합사회복지관(강서지역아동센터)'!D111+'6-4.강서구종합사회복지관(청소년지원센터)'!D111+'6-5.강서구종합사회복지관(자원봉사센터)'!D111+'6-6.강서구종합사회복지관(발달재활서비스)'!D111+'6-7.강서구종합사회복지관(심리치유서비스)'!D111</f>
        <v>0</v>
      </c>
      <c r="E118" s="1027">
        <f>'6-1. 강서종합사회복지관'!E111+'6-2.강서종합사회복지관(재가노인지원서비스)'!E111+'6-3.강서구종합사회복지관(강서지역아동센터)'!E111+'6-4.강서구종합사회복지관(청소년지원센터)'!E111+'6-5.강서구종합사회복지관(자원봉사센터)'!E111+'6-6.강서구종합사회복지관(발달재활서비스)'!E111+'6-7.강서구종합사회복지관(심리치유서비스)'!E111</f>
        <v>591355269</v>
      </c>
      <c r="F118" s="885">
        <f>'6-1. 강서종합사회복지관'!F111+'6-2.강서종합사회복지관(재가노인지원서비스)'!F111+'6-3.강서구종합사회복지관(강서지역아동센터)'!F111+'6-4.강서구종합사회복지관(청소년지원센터)'!F111+'6-5.강서구종합사회복지관(자원봉사센터)'!F111+'6-6.강서구종합사회복지관(발달재활서비스)'!F111+'6-7.강서구종합사회복지관(심리치유서비스)'!F111</f>
        <v>0</v>
      </c>
      <c r="G118" s="865">
        <f t="shared" ref="G118:G119" si="23">F118-D118</f>
        <v>0</v>
      </c>
      <c r="H118" s="866" t="e">
        <f t="shared" ref="H118:H119" si="24">G118/D118*100%</f>
        <v>#DIV/0!</v>
      </c>
      <c r="I118" s="867"/>
    </row>
    <row r="119" spans="1:9" ht="17.25" thickBot="1">
      <c r="A119" s="1455" t="s">
        <v>535</v>
      </c>
      <c r="B119" s="1456"/>
      <c r="C119" s="1457"/>
      <c r="D119" s="925">
        <f>SUM(D72,D76,D106,D108,D111,D118,D117,D114)</f>
        <v>2626322000</v>
      </c>
      <c r="E119" s="925">
        <f t="shared" ref="E119:F119" si="25">SUM(E72,E76,E106,E108,E111,E118,E117,E114)</f>
        <v>2027290794</v>
      </c>
      <c r="F119" s="925">
        <f t="shared" si="25"/>
        <v>2690043000</v>
      </c>
      <c r="G119" s="925">
        <f t="shared" si="23"/>
        <v>63721000</v>
      </c>
      <c r="H119" s="979">
        <f t="shared" si="24"/>
        <v>2.4262447635895371E-2</v>
      </c>
      <c r="I119" s="928"/>
    </row>
  </sheetData>
  <mergeCells count="68">
    <mergeCell ref="A115:A117"/>
    <mergeCell ref="B115:B116"/>
    <mergeCell ref="B117:C117"/>
    <mergeCell ref="A119:C119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I50"/>
    <mergeCell ref="H51:H52"/>
    <mergeCell ref="I51:I52"/>
    <mergeCell ref="B53:B59"/>
    <mergeCell ref="B60:B63"/>
    <mergeCell ref="B64:B71"/>
    <mergeCell ref="A51:C51"/>
    <mergeCell ref="D51:D52"/>
    <mergeCell ref="E51:E52"/>
    <mergeCell ref="F51:F52"/>
    <mergeCell ref="G51:G52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</mergeCells>
  <phoneticPr fontId="2" type="noConversion"/>
  <pageMargins left="0.25" right="0.25" top="0.75" bottom="0.75" header="0.3" footer="0.3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2:I112"/>
  <sheetViews>
    <sheetView topLeftCell="A22" zoomScaleNormal="100" workbookViewId="0">
      <selection activeCell="E118" sqref="E118"/>
    </sheetView>
  </sheetViews>
  <sheetFormatPr defaultRowHeight="16.5"/>
  <cols>
    <col min="1" max="1" width="14.375" customWidth="1"/>
    <col min="2" max="2" width="16" customWidth="1"/>
    <col min="3" max="3" width="25.125" customWidth="1"/>
    <col min="4" max="4" width="18.875" customWidth="1"/>
    <col min="5" max="6" width="19.5" customWidth="1"/>
    <col min="7" max="7" width="23.375" customWidth="1"/>
    <col min="8" max="8" width="13.125" customWidth="1"/>
    <col min="9" max="9" width="40.75" customWidth="1"/>
  </cols>
  <sheetData>
    <row r="2" spans="1:9" ht="34.15" customHeight="1">
      <c r="A2" s="1452" t="s">
        <v>286</v>
      </c>
      <c r="B2" s="1453"/>
      <c r="C2" s="1453"/>
      <c r="D2" s="1453"/>
      <c r="E2" s="1453"/>
      <c r="F2" s="1453"/>
      <c r="G2" s="1453"/>
      <c r="H2" s="1453"/>
      <c r="I2" s="1453"/>
    </row>
    <row r="3" spans="1:9">
      <c r="A3" s="1383" t="s">
        <v>493</v>
      </c>
      <c r="B3" s="1383"/>
      <c r="C3" s="1383"/>
      <c r="D3" s="1383"/>
      <c r="E3" s="1383"/>
      <c r="F3" s="1383"/>
      <c r="G3" s="1383"/>
      <c r="H3" s="1383"/>
      <c r="I3" s="1383"/>
    </row>
    <row r="4" spans="1:9">
      <c r="A4" s="1383"/>
      <c r="B4" s="1383"/>
      <c r="C4" s="1383"/>
      <c r="D4" s="1383"/>
      <c r="E4" s="1383"/>
      <c r="F4" s="1383"/>
      <c r="G4" s="1383"/>
      <c r="H4" s="1383"/>
      <c r="I4" s="1383"/>
    </row>
    <row r="5" spans="1:9" ht="17.25" thickBot="1">
      <c r="A5" s="1454" t="s">
        <v>285</v>
      </c>
      <c r="B5" s="1454"/>
      <c r="C5" s="1454"/>
      <c r="D5" s="1454"/>
      <c r="E5" s="1454"/>
      <c r="F5" s="1454"/>
      <c r="G5" s="1454"/>
      <c r="H5" s="1454"/>
      <c r="I5" s="1454"/>
    </row>
    <row r="6" spans="1:9" ht="17.45" customHeight="1">
      <c r="A6" s="1225" t="s">
        <v>35</v>
      </c>
      <c r="B6" s="1226"/>
      <c r="C6" s="1226"/>
      <c r="D6" s="1183" t="s">
        <v>302</v>
      </c>
      <c r="E6" s="1183" t="s">
        <v>399</v>
      </c>
      <c r="F6" s="1183" t="s">
        <v>391</v>
      </c>
      <c r="G6" s="1183" t="s">
        <v>71</v>
      </c>
      <c r="H6" s="1185" t="s">
        <v>59</v>
      </c>
      <c r="I6" s="1187" t="s">
        <v>73</v>
      </c>
    </row>
    <row r="7" spans="1:9" ht="18" customHeight="1" thickBot="1">
      <c r="A7" s="97" t="s">
        <v>0</v>
      </c>
      <c r="B7" s="170" t="s">
        <v>1</v>
      </c>
      <c r="C7" s="170" t="s">
        <v>2</v>
      </c>
      <c r="D7" s="1184"/>
      <c r="E7" s="1184"/>
      <c r="F7" s="1184"/>
      <c r="G7" s="1184"/>
      <c r="H7" s="1186"/>
      <c r="I7" s="1188"/>
    </row>
    <row r="8" spans="1:9" ht="25.5" customHeight="1">
      <c r="A8" s="1285" t="s">
        <v>207</v>
      </c>
      <c r="B8" s="1220" t="s">
        <v>208</v>
      </c>
      <c r="C8" s="402" t="s">
        <v>188</v>
      </c>
      <c r="D8" s="302"/>
      <c r="E8" s="302"/>
      <c r="F8" s="302"/>
      <c r="G8" s="309"/>
      <c r="H8" s="687"/>
      <c r="I8" s="366"/>
    </row>
    <row r="9" spans="1:9" ht="25.5" customHeight="1">
      <c r="A9" s="1285"/>
      <c r="B9" s="1220"/>
      <c r="C9" s="403" t="s">
        <v>191</v>
      </c>
      <c r="D9" s="297"/>
      <c r="E9" s="297"/>
      <c r="F9" s="297"/>
      <c r="G9" s="309"/>
      <c r="H9" s="687"/>
      <c r="I9" s="367"/>
    </row>
    <row r="10" spans="1:9" ht="25.5" customHeight="1">
      <c r="A10" s="1285"/>
      <c r="B10" s="1220"/>
      <c r="C10" s="403" t="s">
        <v>192</v>
      </c>
      <c r="D10" s="297"/>
      <c r="E10" s="297"/>
      <c r="F10" s="297"/>
      <c r="G10" s="309"/>
      <c r="H10" s="687"/>
      <c r="I10" s="367"/>
    </row>
    <row r="11" spans="1:9" ht="25.5" customHeight="1">
      <c r="A11" s="1285"/>
      <c r="B11" s="1220"/>
      <c r="C11" s="403" t="s">
        <v>193</v>
      </c>
      <c r="D11" s="297"/>
      <c r="E11" s="297"/>
      <c r="F11" s="297"/>
      <c r="G11" s="309"/>
      <c r="H11" s="687"/>
      <c r="I11" s="367"/>
    </row>
    <row r="12" spans="1:9" ht="21" customHeight="1">
      <c r="A12" s="1285"/>
      <c r="B12" s="1198"/>
      <c r="C12" s="403" t="s">
        <v>194</v>
      </c>
      <c r="D12" s="297"/>
      <c r="E12" s="297"/>
      <c r="F12" s="297"/>
      <c r="G12" s="309"/>
      <c r="H12" s="687"/>
      <c r="I12" s="367"/>
    </row>
    <row r="13" spans="1:9" ht="25.5" customHeight="1" thickBot="1">
      <c r="A13" s="1286"/>
      <c r="B13" s="1293" t="s">
        <v>15</v>
      </c>
      <c r="C13" s="1293"/>
      <c r="D13" s="298"/>
      <c r="E13" s="298"/>
      <c r="F13" s="298"/>
      <c r="G13" s="310"/>
      <c r="H13" s="845"/>
      <c r="I13" s="368"/>
    </row>
    <row r="14" spans="1:9" ht="15" customHeight="1">
      <c r="A14" s="1324" t="s">
        <v>3</v>
      </c>
      <c r="B14" s="1220" t="s">
        <v>3</v>
      </c>
      <c r="C14" s="402" t="s">
        <v>183</v>
      </c>
      <c r="D14" s="302"/>
      <c r="E14" s="302"/>
      <c r="F14" s="302"/>
      <c r="G14" s="309"/>
      <c r="H14" s="687"/>
      <c r="I14" s="369"/>
    </row>
    <row r="15" spans="1:9" ht="15" customHeight="1">
      <c r="A15" s="1324"/>
      <c r="B15" s="1220"/>
      <c r="C15" s="403" t="s">
        <v>184</v>
      </c>
      <c r="D15" s="297"/>
      <c r="E15" s="297"/>
      <c r="F15" s="297"/>
      <c r="G15" s="309"/>
      <c r="H15" s="687"/>
      <c r="I15" s="370"/>
    </row>
    <row r="16" spans="1:9" ht="15" customHeight="1">
      <c r="A16" s="1324"/>
      <c r="B16" s="1220"/>
      <c r="C16" s="403" t="s">
        <v>185</v>
      </c>
      <c r="D16" s="297"/>
      <c r="E16" s="297"/>
      <c r="F16" s="297"/>
      <c r="G16" s="309"/>
      <c r="H16" s="687"/>
      <c r="I16" s="370"/>
    </row>
    <row r="17" spans="1:9" ht="15" customHeight="1">
      <c r="A17" s="1324"/>
      <c r="B17" s="1220"/>
      <c r="C17" s="403" t="s">
        <v>186</v>
      </c>
      <c r="D17" s="297"/>
      <c r="E17" s="297"/>
      <c r="F17" s="297"/>
      <c r="G17" s="309"/>
      <c r="H17" s="687"/>
      <c r="I17" s="370"/>
    </row>
    <row r="18" spans="1:9" ht="15" customHeight="1">
      <c r="A18" s="1324"/>
      <c r="B18" s="1220"/>
      <c r="C18" s="402" t="s">
        <v>187</v>
      </c>
      <c r="D18" s="297"/>
      <c r="E18" s="297"/>
      <c r="F18" s="297"/>
      <c r="G18" s="309"/>
      <c r="H18" s="687"/>
      <c r="I18" s="367"/>
    </row>
    <row r="19" spans="1:9" ht="15" customHeight="1">
      <c r="A19" s="1324"/>
      <c r="B19" s="1220"/>
      <c r="C19" s="191" t="s">
        <v>189</v>
      </c>
      <c r="D19" s="844">
        <v>15750000</v>
      </c>
      <c r="E19" s="844">
        <v>6779830</v>
      </c>
      <c r="F19" s="844">
        <v>15750000</v>
      </c>
      <c r="G19" s="309">
        <f t="shared" ref="G19:G20" si="0">F19-D19</f>
        <v>0</v>
      </c>
      <c r="H19" s="687">
        <f t="shared" ref="H19:H44" si="1">G19/D19*100%</f>
        <v>0</v>
      </c>
      <c r="I19" s="367"/>
    </row>
    <row r="20" spans="1:9" ht="15" customHeight="1">
      <c r="A20" s="1324"/>
      <c r="B20" s="1220"/>
      <c r="C20" s="191" t="s">
        <v>190</v>
      </c>
      <c r="D20" s="844">
        <v>2500000</v>
      </c>
      <c r="E20" s="844">
        <v>1500000</v>
      </c>
      <c r="F20" s="844">
        <v>2500000</v>
      </c>
      <c r="G20" s="309">
        <f t="shared" si="0"/>
        <v>0</v>
      </c>
      <c r="H20" s="687">
        <f t="shared" si="1"/>
        <v>0</v>
      </c>
      <c r="I20" s="367"/>
    </row>
    <row r="21" spans="1:9" ht="15" customHeight="1">
      <c r="A21" s="1324"/>
      <c r="B21" s="1198"/>
      <c r="C21" s="191" t="s">
        <v>209</v>
      </c>
      <c r="D21" s="78"/>
      <c r="E21" s="78"/>
      <c r="F21" s="43"/>
      <c r="G21" s="44">
        <f>F21-D21</f>
        <v>0</v>
      </c>
      <c r="H21" s="687"/>
      <c r="I21" s="45"/>
    </row>
    <row r="22" spans="1:9" ht="18" thickBot="1">
      <c r="A22" s="1442"/>
      <c r="B22" s="1326" t="s">
        <v>15</v>
      </c>
      <c r="C22" s="1327"/>
      <c r="D22" s="713">
        <f>SUM(D14:D21)</f>
        <v>18250000</v>
      </c>
      <c r="E22" s="713">
        <f t="shared" ref="E22:F22" si="2">SUM(E14:E21)</f>
        <v>8279830</v>
      </c>
      <c r="F22" s="713">
        <f t="shared" si="2"/>
        <v>18250000</v>
      </c>
      <c r="G22" s="846">
        <f t="shared" ref="G22:G48" si="3">F22-D22</f>
        <v>0</v>
      </c>
      <c r="H22" s="808">
        <f t="shared" si="1"/>
        <v>0</v>
      </c>
      <c r="I22" s="49"/>
    </row>
    <row r="23" spans="1:9" ht="19.5" customHeight="1">
      <c r="A23" s="1287" t="s">
        <v>201</v>
      </c>
      <c r="B23" s="1219" t="s">
        <v>201</v>
      </c>
      <c r="C23" s="192" t="s">
        <v>146</v>
      </c>
      <c r="D23" s="83"/>
      <c r="E23" s="83"/>
      <c r="F23" s="84"/>
      <c r="G23" s="205">
        <f t="shared" si="3"/>
        <v>0</v>
      </c>
      <c r="H23" s="687"/>
      <c r="I23" s="92"/>
    </row>
    <row r="24" spans="1:9" ht="19.5" customHeight="1">
      <c r="A24" s="1288"/>
      <c r="B24" s="1220"/>
      <c r="C24" s="403" t="s">
        <v>78</v>
      </c>
      <c r="D24" s="52">
        <v>999786000</v>
      </c>
      <c r="E24" s="52">
        <v>742877000</v>
      </c>
      <c r="F24" s="79">
        <v>999786000</v>
      </c>
      <c r="G24" s="206">
        <f t="shared" si="3"/>
        <v>0</v>
      </c>
      <c r="H24" s="687">
        <f t="shared" si="1"/>
        <v>0</v>
      </c>
      <c r="I24" s="93"/>
    </row>
    <row r="25" spans="1:9" ht="19.5" customHeight="1">
      <c r="A25" s="1288"/>
      <c r="B25" s="1220"/>
      <c r="C25" s="403" t="s">
        <v>36</v>
      </c>
      <c r="D25" s="52">
        <v>19000000</v>
      </c>
      <c r="E25" s="52">
        <v>18000000</v>
      </c>
      <c r="F25" s="79">
        <v>19000000</v>
      </c>
      <c r="G25" s="206">
        <f t="shared" si="3"/>
        <v>0</v>
      </c>
      <c r="H25" s="687">
        <f t="shared" si="1"/>
        <v>0</v>
      </c>
      <c r="I25" s="93"/>
    </row>
    <row r="26" spans="1:9" ht="19.5" customHeight="1">
      <c r="A26" s="1288"/>
      <c r="B26" s="1198"/>
      <c r="C26" s="403" t="s">
        <v>79</v>
      </c>
      <c r="D26" s="52">
        <v>19450000</v>
      </c>
      <c r="E26" s="52">
        <v>15823000</v>
      </c>
      <c r="F26" s="79">
        <v>20180000</v>
      </c>
      <c r="G26" s="206">
        <f t="shared" si="3"/>
        <v>730000</v>
      </c>
      <c r="H26" s="687">
        <f t="shared" si="1"/>
        <v>3.7532133676092545E-2</v>
      </c>
      <c r="I26" s="707" t="s">
        <v>484</v>
      </c>
    </row>
    <row r="27" spans="1:9" ht="18" thickBot="1">
      <c r="A27" s="1289"/>
      <c r="B27" s="1282" t="s">
        <v>15</v>
      </c>
      <c r="C27" s="1318"/>
      <c r="D27" s="712">
        <f>SUM(D23:D26)</f>
        <v>1038236000</v>
      </c>
      <c r="E27" s="712">
        <f t="shared" ref="E27:F27" si="4">SUM(E23:E26)</f>
        <v>776700000</v>
      </c>
      <c r="F27" s="712">
        <f t="shared" si="4"/>
        <v>1038966000</v>
      </c>
      <c r="G27" s="847">
        <f t="shared" si="3"/>
        <v>730000</v>
      </c>
      <c r="H27" s="714">
        <f t="shared" si="1"/>
        <v>7.0311566926979988E-4</v>
      </c>
      <c r="I27" s="94"/>
    </row>
    <row r="28" spans="1:9" ht="18.75" customHeight="1">
      <c r="A28" s="1236" t="s">
        <v>203</v>
      </c>
      <c r="B28" s="1198" t="s">
        <v>203</v>
      </c>
      <c r="C28" s="196" t="s">
        <v>7</v>
      </c>
      <c r="D28" s="82">
        <v>136300000</v>
      </c>
      <c r="E28" s="82">
        <v>72521408</v>
      </c>
      <c r="F28" s="82">
        <v>136300000</v>
      </c>
      <c r="G28" s="44">
        <f t="shared" si="3"/>
        <v>0</v>
      </c>
      <c r="H28" s="687">
        <f t="shared" si="1"/>
        <v>0</v>
      </c>
      <c r="I28" s="852"/>
    </row>
    <row r="29" spans="1:9" ht="18.75" customHeight="1">
      <c r="A29" s="1237"/>
      <c r="B29" s="1199"/>
      <c r="C29" s="196" t="s">
        <v>8</v>
      </c>
      <c r="D29" s="78">
        <v>180250000</v>
      </c>
      <c r="E29" s="78">
        <v>67437497</v>
      </c>
      <c r="F29" s="44">
        <v>180250000</v>
      </c>
      <c r="G29" s="44">
        <f t="shared" si="3"/>
        <v>0</v>
      </c>
      <c r="H29" s="687">
        <f t="shared" si="1"/>
        <v>0</v>
      </c>
      <c r="I29" s="853"/>
    </row>
    <row r="30" spans="1:9" ht="18" thickBot="1">
      <c r="A30" s="1238"/>
      <c r="B30" s="1293" t="s">
        <v>15</v>
      </c>
      <c r="C30" s="1293"/>
      <c r="D30" s="732">
        <f>SUM(D28:D29)</f>
        <v>316550000</v>
      </c>
      <c r="E30" s="732">
        <f t="shared" ref="E30:F30" si="5">SUM(E28:E29)</f>
        <v>139958905</v>
      </c>
      <c r="F30" s="807">
        <f t="shared" si="5"/>
        <v>316550000</v>
      </c>
      <c r="G30" s="807">
        <f t="shared" si="3"/>
        <v>0</v>
      </c>
      <c r="H30" s="808">
        <f t="shared" si="1"/>
        <v>0</v>
      </c>
      <c r="I30" s="50"/>
    </row>
    <row r="31" spans="1:9" ht="16.5" customHeight="1">
      <c r="A31" s="1284" t="s">
        <v>205</v>
      </c>
      <c r="B31" s="1219" t="s">
        <v>205</v>
      </c>
      <c r="C31" s="192" t="s">
        <v>196</v>
      </c>
      <c r="D31" s="84"/>
      <c r="E31" s="84"/>
      <c r="F31" s="82"/>
      <c r="G31" s="82"/>
      <c r="H31" s="687"/>
      <c r="I31" s="92"/>
    </row>
    <row r="32" spans="1:9" ht="16.5" customHeight="1">
      <c r="A32" s="1285"/>
      <c r="B32" s="1198"/>
      <c r="C32" s="403" t="s">
        <v>197</v>
      </c>
      <c r="D32" s="79"/>
      <c r="E32" s="79"/>
      <c r="F32" s="79"/>
      <c r="G32" s="79"/>
      <c r="H32" s="687"/>
      <c r="I32" s="96"/>
    </row>
    <row r="33" spans="1:9" ht="18" thickBot="1">
      <c r="A33" s="1286"/>
      <c r="B33" s="404"/>
      <c r="C33" s="404" t="s">
        <v>15</v>
      </c>
      <c r="D33" s="86"/>
      <c r="E33" s="86"/>
      <c r="F33" s="86"/>
      <c r="G33" s="48"/>
      <c r="H33" s="709"/>
      <c r="I33" s="94"/>
    </row>
    <row r="34" spans="1:9" ht="19.5" customHeight="1">
      <c r="A34" s="411"/>
      <c r="B34" s="1220" t="s">
        <v>4</v>
      </c>
      <c r="C34" s="402" t="s">
        <v>225</v>
      </c>
      <c r="D34" s="82">
        <v>3000000</v>
      </c>
      <c r="E34" s="82">
        <v>3000000</v>
      </c>
      <c r="F34" s="82">
        <v>3000000</v>
      </c>
      <c r="G34" s="84">
        <f t="shared" si="3"/>
        <v>0</v>
      </c>
      <c r="H34" s="687">
        <f t="shared" si="1"/>
        <v>0</v>
      </c>
      <c r="I34" s="306"/>
    </row>
    <row r="35" spans="1:9" ht="19.5" customHeight="1">
      <c r="A35" s="1214" t="s">
        <v>4</v>
      </c>
      <c r="B35" s="1198"/>
      <c r="C35" s="191" t="s">
        <v>226</v>
      </c>
      <c r="D35" s="79">
        <v>10000005</v>
      </c>
      <c r="E35" s="79">
        <v>10000005</v>
      </c>
      <c r="F35" s="52">
        <v>10000005</v>
      </c>
      <c r="G35" s="82">
        <f t="shared" si="3"/>
        <v>0</v>
      </c>
      <c r="H35" s="687">
        <f t="shared" si="1"/>
        <v>0</v>
      </c>
      <c r="I35" s="96"/>
    </row>
    <row r="36" spans="1:9" ht="18" thickBot="1">
      <c r="A36" s="1215"/>
      <c r="B36" s="1320" t="s">
        <v>15</v>
      </c>
      <c r="C36" s="1321"/>
      <c r="D36" s="848">
        <f>SUM(D34:D35)</f>
        <v>13000005</v>
      </c>
      <c r="E36" s="848">
        <f t="shared" ref="E36:F36" si="6">SUM(E34:E35)</f>
        <v>13000005</v>
      </c>
      <c r="F36" s="848">
        <f t="shared" si="6"/>
        <v>13000005</v>
      </c>
      <c r="G36" s="781">
        <f t="shared" si="3"/>
        <v>0</v>
      </c>
      <c r="H36" s="808">
        <f t="shared" si="1"/>
        <v>0</v>
      </c>
      <c r="I36" s="50"/>
    </row>
    <row r="37" spans="1:9" ht="21" customHeight="1">
      <c r="A37" s="1213" t="s">
        <v>212</v>
      </c>
      <c r="B37" s="1219" t="s">
        <v>212</v>
      </c>
      <c r="C37" s="194" t="s">
        <v>10</v>
      </c>
      <c r="D37" s="81">
        <v>16549870</v>
      </c>
      <c r="E37" s="81">
        <v>16549870</v>
      </c>
      <c r="F37" s="51">
        <v>16549870</v>
      </c>
      <c r="G37" s="44">
        <f t="shared" si="3"/>
        <v>0</v>
      </c>
      <c r="H37" s="687">
        <f t="shared" si="1"/>
        <v>0</v>
      </c>
      <c r="I37" s="87"/>
    </row>
    <row r="38" spans="1:9" ht="21" customHeight="1">
      <c r="A38" s="1214"/>
      <c r="B38" s="1198"/>
      <c r="C38" s="191" t="s">
        <v>216</v>
      </c>
      <c r="D38" s="88">
        <v>265649753</v>
      </c>
      <c r="E38" s="88">
        <v>265649753</v>
      </c>
      <c r="F38" s="165">
        <v>265649753</v>
      </c>
      <c r="G38" s="44">
        <f t="shared" si="3"/>
        <v>0</v>
      </c>
      <c r="H38" s="687">
        <f t="shared" si="1"/>
        <v>0</v>
      </c>
      <c r="I38" s="305"/>
    </row>
    <row r="39" spans="1:9" ht="17.25">
      <c r="A39" s="1214"/>
      <c r="B39" s="1477" t="s">
        <v>491</v>
      </c>
      <c r="C39" s="1478"/>
      <c r="D39" s="849">
        <f>SUM(D37:D38)</f>
        <v>282199623</v>
      </c>
      <c r="E39" s="849">
        <f t="shared" ref="E39:F39" si="7">SUM(E37:E38)</f>
        <v>282199623</v>
      </c>
      <c r="F39" s="849">
        <f t="shared" si="7"/>
        <v>282199623</v>
      </c>
      <c r="G39" s="850">
        <f t="shared" si="3"/>
        <v>0</v>
      </c>
      <c r="H39" s="851">
        <f t="shared" si="1"/>
        <v>0</v>
      </c>
      <c r="I39" s="96"/>
    </row>
    <row r="40" spans="1:9" ht="16.5" customHeight="1">
      <c r="A40" s="1439" t="s">
        <v>214</v>
      </c>
      <c r="B40" s="1199" t="s">
        <v>214</v>
      </c>
      <c r="C40" s="403" t="s">
        <v>488</v>
      </c>
      <c r="D40" s="79">
        <f>SUM('[2]6-1. 강서종합사회복지관'!D40,'[2]6-2.강서종합사회복지관(재가노인지원서비스)'!D40,'[2]6-3.강서구종합사회복지관(강서지역아동센터)'!D40,'[2]6-4.강서구종합사회복지관(청소년지원센터)'!D40,'[2]6-5.강서구종합사회복지관(자원봉사센터)'!D40,'[2]6-6.강서구종합사회복지관(발달재활서비스)'!D40,'[2]6-7.강서구종합사회복지관(심리치유서비스)'!D40)</f>
        <v>0</v>
      </c>
      <c r="E40" s="79">
        <f>SUM('[2]6-1. 강서종합사회복지관'!E40,'[2]6-2.강서종합사회복지관(재가노인지원서비스)'!E40,'[2]6-3.강서구종합사회복지관(강서지역아동센터)'!E40,'[2]6-4.강서구종합사회복지관(청소년지원센터)'!E40,'[2]6-5.강서구종합사회복지관(자원봉사센터)'!E40,'[2]6-6.강서구종합사회복지관(발달재활서비스)'!E40,'[2]6-7.강서구종합사회복지관(심리치유서비스)'!E40)</f>
        <v>6200000</v>
      </c>
      <c r="F40" s="52">
        <f>SUM('[2]6-1. 강서종합사회복지관'!F40,'[2]6-2.강서종합사회복지관(재가노인지원서비스)'!F40,'[2]6-3.강서구종합사회복지관(강서지역아동센터)'!F40,'[2]6-4.강서구종합사회복지관(청소년지원센터)'!F40,'[2]6-5.강서구종합사회복지관(자원봉사센터)'!F40,'[2]6-6.강서구종합사회복지관(발달재활서비스)'!F40,'[2]6-7.강서구종합사회복지관(심리치유서비스)'!F40)</f>
        <v>6200000</v>
      </c>
      <c r="G40" s="44">
        <f t="shared" si="3"/>
        <v>6200000</v>
      </c>
      <c r="H40" s="687" t="e">
        <f t="shared" si="1"/>
        <v>#DIV/0!</v>
      </c>
      <c r="I40" s="707" t="s">
        <v>492</v>
      </c>
    </row>
    <row r="41" spans="1:9" ht="16.5" customHeight="1">
      <c r="A41" s="1439"/>
      <c r="B41" s="1199"/>
      <c r="C41" s="836" t="s">
        <v>215</v>
      </c>
      <c r="D41" s="79">
        <v>184372</v>
      </c>
      <c r="E41" s="79">
        <v>14677</v>
      </c>
      <c r="F41" s="52">
        <v>184372</v>
      </c>
      <c r="G41" s="44">
        <f t="shared" si="3"/>
        <v>0</v>
      </c>
      <c r="H41" s="687">
        <f t="shared" si="1"/>
        <v>0</v>
      </c>
      <c r="I41" s="96"/>
    </row>
    <row r="42" spans="1:9" ht="16.5" customHeight="1">
      <c r="A42" s="1439"/>
      <c r="B42" s="1199"/>
      <c r="C42" s="403" t="s">
        <v>217</v>
      </c>
      <c r="D42" s="79"/>
      <c r="E42" s="79"/>
      <c r="F42" s="52"/>
      <c r="G42" s="44">
        <f t="shared" si="3"/>
        <v>0</v>
      </c>
      <c r="H42" s="687"/>
      <c r="I42" s="96"/>
    </row>
    <row r="43" spans="1:9" ht="16.5" customHeight="1">
      <c r="A43" s="1439"/>
      <c r="B43" s="1199"/>
      <c r="C43" s="403" t="s">
        <v>12</v>
      </c>
      <c r="D43" s="79">
        <v>17800000</v>
      </c>
      <c r="E43" s="79">
        <v>12147450</v>
      </c>
      <c r="F43" s="52">
        <v>17800000</v>
      </c>
      <c r="G43" s="44">
        <f t="shared" si="3"/>
        <v>0</v>
      </c>
      <c r="H43" s="687">
        <f t="shared" si="1"/>
        <v>0</v>
      </c>
      <c r="I43" s="96"/>
    </row>
    <row r="44" spans="1:9" ht="17.25">
      <c r="A44" s="1476"/>
      <c r="B44" s="1313" t="s">
        <v>15</v>
      </c>
      <c r="C44" s="1313"/>
      <c r="D44" s="849">
        <f>SUM(D40:D43)</f>
        <v>17984372</v>
      </c>
      <c r="E44" s="849">
        <f t="shared" ref="E44:F44" si="8">SUM(E40:E43)</f>
        <v>18362127</v>
      </c>
      <c r="F44" s="849">
        <f t="shared" si="8"/>
        <v>24184372</v>
      </c>
      <c r="G44" s="850">
        <f t="shared" si="3"/>
        <v>6200000</v>
      </c>
      <c r="H44" s="851">
        <f t="shared" si="1"/>
        <v>0.34474375863666523</v>
      </c>
      <c r="I44" s="96"/>
    </row>
    <row r="45" spans="1:9" ht="30" customHeight="1">
      <c r="A45" s="1237" t="s">
        <v>218</v>
      </c>
      <c r="B45" s="1199" t="s">
        <v>219</v>
      </c>
      <c r="C45" s="403" t="s">
        <v>220</v>
      </c>
      <c r="D45" s="79"/>
      <c r="E45" s="79"/>
      <c r="F45" s="52"/>
      <c r="G45" s="44"/>
      <c r="H45" s="687"/>
      <c r="I45" s="306"/>
    </row>
    <row r="46" spans="1:9" ht="21" customHeight="1">
      <c r="A46" s="1237"/>
      <c r="B46" s="1199"/>
      <c r="C46" s="403" t="s">
        <v>221</v>
      </c>
      <c r="D46" s="79"/>
      <c r="E46" s="79"/>
      <c r="F46" s="52"/>
      <c r="G46" s="44"/>
      <c r="H46" s="687"/>
      <c r="I46" s="96"/>
    </row>
    <row r="47" spans="1:9" ht="23.25" customHeight="1" thickBot="1">
      <c r="A47" s="1441"/>
      <c r="B47" s="1313" t="s">
        <v>15</v>
      </c>
      <c r="C47" s="1313"/>
      <c r="D47" s="163"/>
      <c r="E47" s="163"/>
      <c r="F47" s="163"/>
      <c r="G47" s="165"/>
      <c r="H47" s="687"/>
      <c r="I47" s="167"/>
    </row>
    <row r="48" spans="1:9" ht="17.25" thickBot="1">
      <c r="A48" s="1314" t="s">
        <v>50</v>
      </c>
      <c r="B48" s="1315"/>
      <c r="C48" s="1316"/>
      <c r="D48" s="375">
        <f>SUM(D22,D27,D30,D36,D39,D44,D47)</f>
        <v>1686220000</v>
      </c>
      <c r="E48" s="375">
        <f>SUM(E22,E27,E30,E36,E39,,E44,E47)</f>
        <v>1238500490</v>
      </c>
      <c r="F48" s="375">
        <f>SUM(F22,F27,F30,F36,F39,F44,F47)</f>
        <v>1693150000</v>
      </c>
      <c r="G48" s="375">
        <f t="shared" si="3"/>
        <v>6930000</v>
      </c>
      <c r="H48" s="716">
        <f>G48/D48*100%</f>
        <v>4.1097840139483581E-3</v>
      </c>
      <c r="I48" s="91"/>
    </row>
    <row r="49" spans="1:9" ht="17.25" thickBot="1">
      <c r="A49" s="1449" t="s">
        <v>83</v>
      </c>
      <c r="B49" s="1297"/>
      <c r="C49" s="1297"/>
      <c r="D49" s="1297"/>
      <c r="E49" s="1297"/>
      <c r="F49" s="1297"/>
      <c r="G49" s="1297"/>
      <c r="H49" s="1297"/>
      <c r="I49" s="1450"/>
    </row>
    <row r="50" spans="1:9" ht="17.45" customHeight="1">
      <c r="A50" s="1225" t="s">
        <v>35</v>
      </c>
      <c r="B50" s="1226"/>
      <c r="C50" s="1226"/>
      <c r="D50" s="1183" t="s">
        <v>302</v>
      </c>
      <c r="E50" s="1183" t="s">
        <v>401</v>
      </c>
      <c r="F50" s="1183" t="s">
        <v>402</v>
      </c>
      <c r="G50" s="1183" t="s">
        <v>71</v>
      </c>
      <c r="H50" s="1185" t="s">
        <v>59</v>
      </c>
      <c r="I50" s="1187" t="s">
        <v>73</v>
      </c>
    </row>
    <row r="51" spans="1:9" ht="18" customHeight="1" thickBot="1">
      <c r="A51" s="97" t="s">
        <v>0</v>
      </c>
      <c r="B51" s="170" t="s">
        <v>1</v>
      </c>
      <c r="C51" s="170" t="s">
        <v>2</v>
      </c>
      <c r="D51" s="1184"/>
      <c r="E51" s="1184"/>
      <c r="F51" s="1184"/>
      <c r="G51" s="1184"/>
      <c r="H51" s="1186"/>
      <c r="I51" s="1188"/>
    </row>
    <row r="52" spans="1:9">
      <c r="A52" s="204" t="s">
        <v>228</v>
      </c>
      <c r="B52" s="1234" t="s">
        <v>229</v>
      </c>
      <c r="C52" s="729" t="s">
        <v>19</v>
      </c>
      <c r="D52" s="51">
        <v>607479560</v>
      </c>
      <c r="E52" s="51">
        <v>397035330</v>
      </c>
      <c r="F52" s="51">
        <v>607479560</v>
      </c>
      <c r="G52" s="200">
        <f>F52-D52</f>
        <v>0</v>
      </c>
      <c r="H52" s="856">
        <f>G52/D52*100%</f>
        <v>0</v>
      </c>
      <c r="I52" s="737"/>
    </row>
    <row r="53" spans="1:9">
      <c r="A53" s="77"/>
      <c r="B53" s="1199"/>
      <c r="C53" s="195" t="s">
        <v>38</v>
      </c>
      <c r="D53" s="43">
        <v>86720440</v>
      </c>
      <c r="E53" s="43">
        <v>44933080</v>
      </c>
      <c r="F53" s="43">
        <v>86720440</v>
      </c>
      <c r="G53" s="44">
        <f t="shared" ref="G53:G112" si="9">F53-D53</f>
        <v>0</v>
      </c>
      <c r="H53" s="683">
        <f t="shared" ref="H53:H111" si="10">G53/D53*100%</f>
        <v>0</v>
      </c>
      <c r="I53" s="45"/>
    </row>
    <row r="54" spans="1:9">
      <c r="A54" s="77"/>
      <c r="B54" s="1199"/>
      <c r="C54" s="195" t="s">
        <v>222</v>
      </c>
      <c r="D54" s="44"/>
      <c r="E54" s="44"/>
      <c r="F54" s="43"/>
      <c r="G54" s="44">
        <f t="shared" si="9"/>
        <v>0</v>
      </c>
      <c r="H54" s="683"/>
      <c r="I54" s="45"/>
    </row>
    <row r="55" spans="1:9" ht="21" customHeight="1">
      <c r="A55" s="77"/>
      <c r="B55" s="1199"/>
      <c r="C55" s="195" t="s">
        <v>111</v>
      </c>
      <c r="D55" s="43">
        <v>58378000</v>
      </c>
      <c r="E55" s="43">
        <v>38624160</v>
      </c>
      <c r="F55" s="43">
        <v>58378000</v>
      </c>
      <c r="G55" s="44">
        <f t="shared" si="9"/>
        <v>0</v>
      </c>
      <c r="H55" s="683">
        <f t="shared" si="10"/>
        <v>0</v>
      </c>
      <c r="I55" s="45"/>
    </row>
    <row r="56" spans="1:9" ht="19.5" customHeight="1">
      <c r="A56" s="77"/>
      <c r="B56" s="1199"/>
      <c r="C56" s="195" t="s">
        <v>39</v>
      </c>
      <c r="D56" s="43">
        <v>75000000</v>
      </c>
      <c r="E56" s="43">
        <v>45848350</v>
      </c>
      <c r="F56" s="43">
        <v>75000000</v>
      </c>
      <c r="G56" s="44">
        <f t="shared" si="9"/>
        <v>0</v>
      </c>
      <c r="H56" s="683">
        <f t="shared" si="10"/>
        <v>0</v>
      </c>
      <c r="I56" s="45"/>
    </row>
    <row r="57" spans="1:9" ht="19.5" customHeight="1">
      <c r="A57" s="77"/>
      <c r="B57" s="1199"/>
      <c r="C57" s="195" t="s">
        <v>22</v>
      </c>
      <c r="D57" s="43">
        <v>2100000</v>
      </c>
      <c r="E57" s="43">
        <v>225000</v>
      </c>
      <c r="F57" s="43">
        <v>2100000</v>
      </c>
      <c r="G57" s="44">
        <f t="shared" si="9"/>
        <v>0</v>
      </c>
      <c r="H57" s="683">
        <f t="shared" si="10"/>
        <v>0</v>
      </c>
      <c r="I57" s="45"/>
    </row>
    <row r="58" spans="1:9" ht="17.25" thickBot="1">
      <c r="A58" s="77"/>
      <c r="B58" s="1235"/>
      <c r="C58" s="731" t="s">
        <v>385</v>
      </c>
      <c r="D58" s="732">
        <f>SUM(D52:D57)</f>
        <v>829678000</v>
      </c>
      <c r="E58" s="732">
        <f t="shared" ref="E58:F58" si="11">SUM(E52:E57)</f>
        <v>526665920</v>
      </c>
      <c r="F58" s="732">
        <f t="shared" si="11"/>
        <v>829678000</v>
      </c>
      <c r="G58" s="713">
        <f t="shared" si="9"/>
        <v>0</v>
      </c>
      <c r="H58" s="855">
        <f t="shared" si="10"/>
        <v>0</v>
      </c>
      <c r="I58" s="49"/>
    </row>
    <row r="59" spans="1:9" ht="21.75" customHeight="1">
      <c r="A59" s="77"/>
      <c r="B59" s="1198" t="s">
        <v>117</v>
      </c>
      <c r="C59" s="841" t="s">
        <v>23</v>
      </c>
      <c r="D59" s="90">
        <v>350000</v>
      </c>
      <c r="E59" s="43">
        <v>170000</v>
      </c>
      <c r="F59" s="43">
        <v>350000</v>
      </c>
      <c r="G59" s="44">
        <f t="shared" si="9"/>
        <v>0</v>
      </c>
      <c r="H59" s="683">
        <f t="shared" si="10"/>
        <v>0</v>
      </c>
      <c r="I59" s="45"/>
    </row>
    <row r="60" spans="1:9" ht="21.75" customHeight="1">
      <c r="A60" s="77"/>
      <c r="B60" s="1199"/>
      <c r="C60" s="285" t="s">
        <v>224</v>
      </c>
      <c r="D60" s="43">
        <v>3000000</v>
      </c>
      <c r="E60" s="43">
        <v>2000000</v>
      </c>
      <c r="F60" s="43">
        <v>3000000</v>
      </c>
      <c r="G60" s="44">
        <f t="shared" si="9"/>
        <v>0</v>
      </c>
      <c r="H60" s="683">
        <f t="shared" si="10"/>
        <v>0</v>
      </c>
      <c r="I60" s="45"/>
    </row>
    <row r="61" spans="1:9">
      <c r="A61" s="77"/>
      <c r="B61" s="1199"/>
      <c r="C61" s="195" t="s">
        <v>24</v>
      </c>
      <c r="D61" s="43">
        <v>2740000</v>
      </c>
      <c r="E61" s="43">
        <v>1334700</v>
      </c>
      <c r="F61" s="43">
        <v>2740000</v>
      </c>
      <c r="G61" s="44">
        <f t="shared" si="9"/>
        <v>0</v>
      </c>
      <c r="H61" s="683">
        <f t="shared" si="10"/>
        <v>0</v>
      </c>
      <c r="I61" s="45"/>
    </row>
    <row r="62" spans="1:9" ht="17.25" thickBot="1">
      <c r="A62" s="77"/>
      <c r="B62" s="1235"/>
      <c r="C62" s="731" t="s">
        <v>386</v>
      </c>
      <c r="D62" s="732">
        <f>SUM(D59:D61)</f>
        <v>6090000</v>
      </c>
      <c r="E62" s="732">
        <f t="shared" ref="E62:F62" si="12">SUM(E59:E61)</f>
        <v>3504700</v>
      </c>
      <c r="F62" s="732">
        <f t="shared" si="12"/>
        <v>6090000</v>
      </c>
      <c r="G62" s="713">
        <f t="shared" si="9"/>
        <v>0</v>
      </c>
      <c r="H62" s="855">
        <f t="shared" si="10"/>
        <v>0</v>
      </c>
      <c r="I62" s="49"/>
    </row>
    <row r="63" spans="1:9">
      <c r="A63" s="77"/>
      <c r="B63" s="1198" t="s">
        <v>170</v>
      </c>
      <c r="C63" s="285" t="s">
        <v>25</v>
      </c>
      <c r="D63" s="44">
        <v>3500000</v>
      </c>
      <c r="E63" s="165">
        <v>308600</v>
      </c>
      <c r="F63" s="43">
        <v>3500000</v>
      </c>
      <c r="G63" s="44">
        <f t="shared" si="9"/>
        <v>0</v>
      </c>
      <c r="H63" s="683">
        <f t="shared" si="10"/>
        <v>0</v>
      </c>
      <c r="I63" s="45"/>
    </row>
    <row r="64" spans="1:9">
      <c r="A64" s="77"/>
      <c r="B64" s="1199"/>
      <c r="C64" s="195" t="s">
        <v>40</v>
      </c>
      <c r="D64" s="272">
        <v>39500000</v>
      </c>
      <c r="E64" s="164">
        <v>22158828</v>
      </c>
      <c r="F64" s="90">
        <v>39500000</v>
      </c>
      <c r="G64" s="44">
        <f t="shared" si="9"/>
        <v>0</v>
      </c>
      <c r="H64" s="683">
        <f t="shared" si="10"/>
        <v>0</v>
      </c>
      <c r="I64" s="45"/>
    </row>
    <row r="65" spans="1:9">
      <c r="A65" s="77"/>
      <c r="B65" s="1199"/>
      <c r="C65" s="195" t="s">
        <v>27</v>
      </c>
      <c r="D65" s="272">
        <v>17736000</v>
      </c>
      <c r="E65" s="52">
        <v>10900990</v>
      </c>
      <c r="F65" s="90">
        <v>17736000</v>
      </c>
      <c r="G65" s="44">
        <f t="shared" si="9"/>
        <v>0</v>
      </c>
      <c r="H65" s="683">
        <f t="shared" si="10"/>
        <v>0</v>
      </c>
      <c r="I65" s="45"/>
    </row>
    <row r="66" spans="1:9">
      <c r="A66" s="77"/>
      <c r="B66" s="1199"/>
      <c r="C66" s="195" t="s">
        <v>28</v>
      </c>
      <c r="D66" s="272">
        <v>15700000</v>
      </c>
      <c r="E66" s="52">
        <v>10618170</v>
      </c>
      <c r="F66" s="90">
        <v>15700000</v>
      </c>
      <c r="G66" s="44">
        <f t="shared" si="9"/>
        <v>0</v>
      </c>
      <c r="H66" s="683">
        <f t="shared" si="10"/>
        <v>0</v>
      </c>
      <c r="I66" s="45"/>
    </row>
    <row r="67" spans="1:9">
      <c r="A67" s="119"/>
      <c r="B67" s="1199"/>
      <c r="C67" s="195" t="s">
        <v>41</v>
      </c>
      <c r="D67" s="273">
        <v>19184000</v>
      </c>
      <c r="E67" s="164">
        <v>7519470</v>
      </c>
      <c r="F67" s="201">
        <v>19184000</v>
      </c>
      <c r="G67" s="165">
        <f t="shared" si="9"/>
        <v>0</v>
      </c>
      <c r="H67" s="683">
        <f t="shared" si="10"/>
        <v>0</v>
      </c>
      <c r="I67" s="89"/>
    </row>
    <row r="68" spans="1:9">
      <c r="A68" s="119"/>
      <c r="B68" s="1199"/>
      <c r="C68" s="842" t="s">
        <v>113</v>
      </c>
      <c r="D68" s="52">
        <v>4000000</v>
      </c>
      <c r="E68" s="52">
        <v>0</v>
      </c>
      <c r="F68" s="52">
        <v>4000000</v>
      </c>
      <c r="G68" s="79">
        <f t="shared" si="9"/>
        <v>0</v>
      </c>
      <c r="H68" s="683">
        <f t="shared" si="10"/>
        <v>0</v>
      </c>
      <c r="I68" s="96"/>
    </row>
    <row r="69" spans="1:9">
      <c r="A69" s="119"/>
      <c r="B69" s="1199"/>
      <c r="C69" s="842" t="s">
        <v>42</v>
      </c>
      <c r="D69" s="52">
        <v>27955000</v>
      </c>
      <c r="E69" s="52">
        <v>17357820</v>
      </c>
      <c r="F69" s="52">
        <v>27955000</v>
      </c>
      <c r="G69" s="79">
        <f t="shared" si="9"/>
        <v>0</v>
      </c>
      <c r="H69" s="683">
        <f t="shared" si="10"/>
        <v>0</v>
      </c>
      <c r="I69" s="96"/>
    </row>
    <row r="70" spans="1:9" ht="17.25" thickBot="1">
      <c r="A70" s="119"/>
      <c r="B70" s="1235"/>
      <c r="C70" s="738" t="s">
        <v>387</v>
      </c>
      <c r="D70" s="774">
        <f>SUM(D63:D69)</f>
        <v>127575000</v>
      </c>
      <c r="E70" s="774">
        <f t="shared" ref="E70:F70" si="13">SUM(E63:E69)</f>
        <v>68863878</v>
      </c>
      <c r="F70" s="774">
        <f t="shared" si="13"/>
        <v>127575000</v>
      </c>
      <c r="G70" s="713">
        <f t="shared" si="9"/>
        <v>0</v>
      </c>
      <c r="H70" s="855">
        <f t="shared" si="10"/>
        <v>0</v>
      </c>
      <c r="I70" s="50"/>
    </row>
    <row r="71" spans="1:9" ht="17.25" thickBot="1">
      <c r="A71" s="171" t="s">
        <v>159</v>
      </c>
      <c r="B71" s="1444" t="s">
        <v>15</v>
      </c>
      <c r="C71" s="1445"/>
      <c r="D71" s="770">
        <f>SUM(D58,D62,D70)</f>
        <v>963343000</v>
      </c>
      <c r="E71" s="713">
        <f t="shared" ref="E71:F71" si="14">SUM(E58,E62,E70)</f>
        <v>599034498</v>
      </c>
      <c r="F71" s="770">
        <f t="shared" si="14"/>
        <v>963343000</v>
      </c>
      <c r="G71" s="713">
        <f t="shared" si="9"/>
        <v>0</v>
      </c>
      <c r="H71" s="855">
        <f t="shared" si="10"/>
        <v>0</v>
      </c>
      <c r="I71" s="49"/>
    </row>
    <row r="72" spans="1:9" ht="24" customHeight="1">
      <c r="A72" s="1319" t="s">
        <v>232</v>
      </c>
      <c r="B72" s="1234" t="s">
        <v>52</v>
      </c>
      <c r="C72" s="194" t="s">
        <v>13</v>
      </c>
      <c r="D72" s="759">
        <v>10000000</v>
      </c>
      <c r="E72" s="83">
        <v>8504000</v>
      </c>
      <c r="F72" s="858">
        <v>15000000</v>
      </c>
      <c r="G72" s="777">
        <f t="shared" si="9"/>
        <v>5000000</v>
      </c>
      <c r="H72" s="861">
        <f t="shared" si="10"/>
        <v>0.5</v>
      </c>
      <c r="I72" s="862" t="s">
        <v>494</v>
      </c>
    </row>
    <row r="73" spans="1:9" ht="24" customHeight="1">
      <c r="A73" s="1236"/>
      <c r="B73" s="1198"/>
      <c r="C73" s="841" t="s">
        <v>470</v>
      </c>
      <c r="D73" s="740"/>
      <c r="E73" s="290"/>
      <c r="F73" s="741"/>
      <c r="G73" s="609">
        <f t="shared" si="9"/>
        <v>0</v>
      </c>
      <c r="H73" s="284"/>
      <c r="I73" s="860"/>
    </row>
    <row r="74" spans="1:9" ht="24" customHeight="1">
      <c r="A74" s="1237"/>
      <c r="B74" s="1199"/>
      <c r="C74" s="842" t="s">
        <v>43</v>
      </c>
      <c r="D74" s="275">
        <v>13495000</v>
      </c>
      <c r="E74" s="52">
        <v>2013000</v>
      </c>
      <c r="F74" s="90">
        <v>13495000</v>
      </c>
      <c r="G74" s="44">
        <f t="shared" si="9"/>
        <v>0</v>
      </c>
      <c r="H74" s="162">
        <f t="shared" si="10"/>
        <v>0</v>
      </c>
      <c r="I74" s="45"/>
    </row>
    <row r="75" spans="1:9" ht="17.25" thickBot="1">
      <c r="A75" s="1238"/>
      <c r="B75" s="1446" t="s">
        <v>15</v>
      </c>
      <c r="C75" s="1447"/>
      <c r="D75" s="763">
        <f>SUM(D72:D74)</f>
        <v>23495000</v>
      </c>
      <c r="E75" s="763">
        <f t="shared" ref="E75:F75" si="15">SUM(E72:E74)</f>
        <v>10517000</v>
      </c>
      <c r="F75" s="763">
        <f t="shared" si="15"/>
        <v>28495000</v>
      </c>
      <c r="G75" s="713">
        <f t="shared" si="9"/>
        <v>5000000</v>
      </c>
      <c r="H75" s="733">
        <f t="shared" si="10"/>
        <v>0.21281123643328367</v>
      </c>
      <c r="I75" s="50"/>
    </row>
    <row r="76" spans="1:9">
      <c r="A76" s="1214" t="s">
        <v>346</v>
      </c>
      <c r="B76" s="1216" t="s">
        <v>170</v>
      </c>
      <c r="C76" s="779" t="s">
        <v>171</v>
      </c>
      <c r="D76" s="83"/>
      <c r="E76" s="83"/>
      <c r="F76" s="83"/>
      <c r="G76" s="84">
        <f t="shared" si="9"/>
        <v>0</v>
      </c>
      <c r="H76" s="856"/>
      <c r="I76" s="92"/>
    </row>
    <row r="77" spans="1:9">
      <c r="A77" s="1214"/>
      <c r="B77" s="1217"/>
      <c r="C77" s="840" t="s">
        <v>172</v>
      </c>
      <c r="D77" s="287"/>
      <c r="E77" s="287"/>
      <c r="F77" s="287"/>
      <c r="G77" s="79">
        <f t="shared" si="9"/>
        <v>0</v>
      </c>
      <c r="H77" s="683"/>
      <c r="I77" s="306"/>
    </row>
    <row r="78" spans="1:9">
      <c r="A78" s="1214"/>
      <c r="B78" s="1217"/>
      <c r="C78" s="840" t="s">
        <v>237</v>
      </c>
      <c r="D78" s="287"/>
      <c r="E78" s="287"/>
      <c r="F78" s="287"/>
      <c r="G78" s="79">
        <f t="shared" si="9"/>
        <v>0</v>
      </c>
      <c r="H78" s="683"/>
      <c r="I78" s="306"/>
    </row>
    <row r="79" spans="1:9">
      <c r="A79" s="1214"/>
      <c r="B79" s="1217"/>
      <c r="C79" s="296" t="s">
        <v>173</v>
      </c>
      <c r="D79" s="52"/>
      <c r="E79" s="52"/>
      <c r="F79" s="52"/>
      <c r="G79" s="79">
        <f t="shared" si="9"/>
        <v>0</v>
      </c>
      <c r="H79" s="683"/>
      <c r="I79" s="96"/>
    </row>
    <row r="80" spans="1:9">
      <c r="A80" s="1214"/>
      <c r="B80" s="1217"/>
      <c r="C80" s="296" t="s">
        <v>238</v>
      </c>
      <c r="D80" s="52"/>
      <c r="E80" s="52"/>
      <c r="F80" s="52"/>
      <c r="G80" s="79">
        <f t="shared" si="9"/>
        <v>0</v>
      </c>
      <c r="H80" s="683"/>
      <c r="I80" s="96"/>
    </row>
    <row r="81" spans="1:9" ht="17.25" thickBot="1">
      <c r="A81" s="1214"/>
      <c r="B81" s="1218"/>
      <c r="C81" s="780" t="s">
        <v>388</v>
      </c>
      <c r="D81" s="86">
        <f>SUM(D76:D80)</f>
        <v>0</v>
      </c>
      <c r="E81" s="86">
        <f t="shared" ref="E81:F81" si="16">SUM(E76:E80)</f>
        <v>0</v>
      </c>
      <c r="F81" s="86">
        <f t="shared" si="16"/>
        <v>0</v>
      </c>
      <c r="G81" s="86">
        <f t="shared" si="9"/>
        <v>0</v>
      </c>
      <c r="H81" s="859"/>
      <c r="I81" s="94"/>
    </row>
    <row r="82" spans="1:9" ht="17.25" customHeight="1">
      <c r="A82" s="1214"/>
      <c r="B82" s="1219" t="s">
        <v>253</v>
      </c>
      <c r="C82" s="194" t="s">
        <v>206</v>
      </c>
      <c r="D82" s="83">
        <v>37100000</v>
      </c>
      <c r="E82" s="83">
        <v>12468080</v>
      </c>
      <c r="F82" s="83">
        <v>39100000</v>
      </c>
      <c r="G82" s="84">
        <f t="shared" si="9"/>
        <v>2000000</v>
      </c>
      <c r="H82" s="596">
        <f t="shared" si="10"/>
        <v>5.3908355795148251E-2</v>
      </c>
      <c r="I82" s="864" t="s">
        <v>495</v>
      </c>
    </row>
    <row r="83" spans="1:9" ht="17.25" customHeight="1">
      <c r="A83" s="1214"/>
      <c r="B83" s="1220"/>
      <c r="C83" s="842" t="s">
        <v>234</v>
      </c>
      <c r="D83" s="52">
        <v>283833820</v>
      </c>
      <c r="E83" s="52">
        <v>147100456</v>
      </c>
      <c r="F83" s="52">
        <v>285094235</v>
      </c>
      <c r="G83" s="79">
        <f t="shared" si="9"/>
        <v>1260415</v>
      </c>
      <c r="H83" s="162">
        <f t="shared" si="10"/>
        <v>4.440679408817455E-3</v>
      </c>
      <c r="I83" s="707" t="s">
        <v>496</v>
      </c>
    </row>
    <row r="84" spans="1:9" ht="17.25" customHeight="1">
      <c r="A84" s="1214"/>
      <c r="B84" s="1220"/>
      <c r="C84" s="842" t="s">
        <v>235</v>
      </c>
      <c r="D84" s="52">
        <v>192382780</v>
      </c>
      <c r="E84" s="52">
        <v>83758050</v>
      </c>
      <c r="F84" s="52">
        <v>198409790</v>
      </c>
      <c r="G84" s="79">
        <f t="shared" si="9"/>
        <v>6027010</v>
      </c>
      <c r="H84" s="162">
        <f t="shared" si="10"/>
        <v>3.1328219708645438E-2</v>
      </c>
      <c r="I84" s="707" t="s">
        <v>497</v>
      </c>
    </row>
    <row r="85" spans="1:9" ht="17.25" customHeight="1">
      <c r="A85" s="1214"/>
      <c r="B85" s="1220"/>
      <c r="C85" s="842" t="s">
        <v>180</v>
      </c>
      <c r="D85" s="52"/>
      <c r="E85" s="52"/>
      <c r="F85" s="52"/>
      <c r="G85" s="79">
        <f t="shared" si="9"/>
        <v>0</v>
      </c>
      <c r="H85" s="162"/>
      <c r="I85" s="96"/>
    </row>
    <row r="86" spans="1:9" ht="17.25" customHeight="1">
      <c r="A86" s="1214"/>
      <c r="B86" s="1220"/>
      <c r="C86" s="842" t="s">
        <v>177</v>
      </c>
      <c r="D86" s="52"/>
      <c r="E86" s="52"/>
      <c r="F86" s="52"/>
      <c r="G86" s="79">
        <f t="shared" si="9"/>
        <v>0</v>
      </c>
      <c r="H86" s="162"/>
      <c r="I86" s="96"/>
    </row>
    <row r="87" spans="1:9" ht="17.25" customHeight="1">
      <c r="A87" s="1214"/>
      <c r="B87" s="1220"/>
      <c r="C87" s="842" t="s">
        <v>181</v>
      </c>
      <c r="D87" s="52"/>
      <c r="E87" s="52"/>
      <c r="F87" s="52"/>
      <c r="G87" s="79">
        <f t="shared" si="9"/>
        <v>0</v>
      </c>
      <c r="H87" s="162"/>
      <c r="I87" s="96"/>
    </row>
    <row r="88" spans="1:9" ht="17.25" customHeight="1">
      <c r="A88" s="1214"/>
      <c r="B88" s="1220"/>
      <c r="C88" s="842" t="s">
        <v>178</v>
      </c>
      <c r="D88" s="52"/>
      <c r="E88" s="52"/>
      <c r="F88" s="52"/>
      <c r="G88" s="79">
        <f t="shared" si="9"/>
        <v>0</v>
      </c>
      <c r="H88" s="162"/>
      <c r="I88" s="96"/>
    </row>
    <row r="89" spans="1:9" ht="17.25" customHeight="1">
      <c r="A89" s="1214"/>
      <c r="B89" s="1220"/>
      <c r="C89" s="842" t="s">
        <v>179</v>
      </c>
      <c r="D89" s="52"/>
      <c r="E89" s="52"/>
      <c r="F89" s="52"/>
      <c r="G89" s="79">
        <f t="shared" si="9"/>
        <v>0</v>
      </c>
      <c r="H89" s="162"/>
      <c r="I89" s="96"/>
    </row>
    <row r="90" spans="1:9" ht="17.25" customHeight="1">
      <c r="A90" s="1214"/>
      <c r="B90" s="1220"/>
      <c r="C90" s="842" t="s">
        <v>176</v>
      </c>
      <c r="D90" s="52"/>
      <c r="E90" s="52"/>
      <c r="F90" s="52"/>
      <c r="G90" s="79">
        <f t="shared" si="9"/>
        <v>0</v>
      </c>
      <c r="H90" s="162"/>
      <c r="I90" s="96"/>
    </row>
    <row r="91" spans="1:9" ht="17.25" customHeight="1">
      <c r="A91" s="1214"/>
      <c r="B91" s="1220"/>
      <c r="C91" s="842" t="s">
        <v>175</v>
      </c>
      <c r="D91" s="52"/>
      <c r="E91" s="52"/>
      <c r="F91" s="52"/>
      <c r="G91" s="79">
        <f t="shared" si="9"/>
        <v>0</v>
      </c>
      <c r="H91" s="162"/>
      <c r="I91" s="96"/>
    </row>
    <row r="92" spans="1:9" ht="17.25" customHeight="1">
      <c r="A92" s="1214"/>
      <c r="B92" s="1220"/>
      <c r="C92" s="842" t="s">
        <v>236</v>
      </c>
      <c r="D92" s="52"/>
      <c r="E92" s="52"/>
      <c r="F92" s="52"/>
      <c r="G92" s="79">
        <f t="shared" si="9"/>
        <v>0</v>
      </c>
      <c r="H92" s="162"/>
      <c r="I92" s="96"/>
    </row>
    <row r="93" spans="1:9" ht="17.25" customHeight="1">
      <c r="A93" s="1214"/>
      <c r="B93" s="1220"/>
      <c r="C93" s="842" t="s">
        <v>304</v>
      </c>
      <c r="D93" s="52"/>
      <c r="E93" s="52"/>
      <c r="F93" s="52"/>
      <c r="G93" s="79">
        <f t="shared" si="9"/>
        <v>0</v>
      </c>
      <c r="H93" s="162"/>
      <c r="I93" s="96"/>
    </row>
    <row r="94" spans="1:9" ht="17.25" customHeight="1">
      <c r="A94" s="1214"/>
      <c r="B94" s="1220"/>
      <c r="C94" s="842" t="s">
        <v>305</v>
      </c>
      <c r="D94" s="52"/>
      <c r="E94" s="52"/>
      <c r="F94" s="52"/>
      <c r="G94" s="79">
        <f t="shared" si="9"/>
        <v>0</v>
      </c>
      <c r="H94" s="162"/>
      <c r="I94" s="96"/>
    </row>
    <row r="95" spans="1:9" ht="17.25" customHeight="1">
      <c r="A95" s="1214"/>
      <c r="B95" s="1220"/>
      <c r="C95" s="842" t="s">
        <v>306</v>
      </c>
      <c r="D95" s="52"/>
      <c r="E95" s="52"/>
      <c r="F95" s="52"/>
      <c r="G95" s="79">
        <f t="shared" si="9"/>
        <v>0</v>
      </c>
      <c r="H95" s="162"/>
      <c r="I95" s="96"/>
    </row>
    <row r="96" spans="1:9" ht="19.5" customHeight="1">
      <c r="A96" s="1214"/>
      <c r="B96" s="1220"/>
      <c r="C96" s="842" t="s">
        <v>307</v>
      </c>
      <c r="D96" s="52"/>
      <c r="E96" s="52"/>
      <c r="F96" s="52"/>
      <c r="G96" s="79">
        <f t="shared" si="9"/>
        <v>0</v>
      </c>
      <c r="H96" s="162"/>
      <c r="I96" s="96"/>
    </row>
    <row r="97" spans="1:9" ht="19.5" customHeight="1">
      <c r="A97" s="1214"/>
      <c r="B97" s="1220"/>
      <c r="C97" s="842" t="s">
        <v>308</v>
      </c>
      <c r="D97" s="52"/>
      <c r="E97" s="52"/>
      <c r="F97" s="52"/>
      <c r="G97" s="79">
        <f t="shared" si="9"/>
        <v>0</v>
      </c>
      <c r="H97" s="162"/>
      <c r="I97" s="96"/>
    </row>
    <row r="98" spans="1:9" ht="19.5" customHeight="1">
      <c r="A98" s="1214"/>
      <c r="B98" s="1220"/>
      <c r="C98" s="842" t="s">
        <v>309</v>
      </c>
      <c r="D98" s="52"/>
      <c r="E98" s="52"/>
      <c r="F98" s="52"/>
      <c r="G98" s="79">
        <f t="shared" si="9"/>
        <v>0</v>
      </c>
      <c r="H98" s="162"/>
      <c r="I98" s="96"/>
    </row>
    <row r="99" spans="1:9" ht="19.5" customHeight="1">
      <c r="A99" s="1214"/>
      <c r="B99" s="1220"/>
      <c r="C99" s="842" t="s">
        <v>310</v>
      </c>
      <c r="D99" s="52"/>
      <c r="E99" s="52"/>
      <c r="F99" s="52"/>
      <c r="G99" s="79">
        <f t="shared" si="9"/>
        <v>0</v>
      </c>
      <c r="H99" s="162"/>
      <c r="I99" s="96"/>
    </row>
    <row r="100" spans="1:9" ht="19.5" customHeight="1">
      <c r="A100" s="1214"/>
      <c r="B100" s="1220"/>
      <c r="C100" s="842" t="s">
        <v>297</v>
      </c>
      <c r="D100" s="52"/>
      <c r="E100" s="52"/>
      <c r="F100" s="52"/>
      <c r="G100" s="79">
        <f t="shared" si="9"/>
        <v>0</v>
      </c>
      <c r="H100" s="162"/>
      <c r="I100" s="96"/>
    </row>
    <row r="101" spans="1:9" ht="19.5" customHeight="1">
      <c r="A101" s="1214"/>
      <c r="B101" s="1220"/>
      <c r="C101" s="842" t="s">
        <v>298</v>
      </c>
      <c r="D101" s="52"/>
      <c r="E101" s="52"/>
      <c r="F101" s="52"/>
      <c r="G101" s="79">
        <f t="shared" si="9"/>
        <v>0</v>
      </c>
      <c r="H101" s="162"/>
      <c r="I101" s="96"/>
    </row>
    <row r="102" spans="1:9" ht="19.5" customHeight="1">
      <c r="A102" s="1214"/>
      <c r="B102" s="1220"/>
      <c r="C102" s="842" t="s">
        <v>299</v>
      </c>
      <c r="D102" s="52"/>
      <c r="E102" s="52"/>
      <c r="F102" s="52"/>
      <c r="G102" s="79">
        <f t="shared" si="9"/>
        <v>0</v>
      </c>
      <c r="H102" s="162"/>
      <c r="I102" s="96"/>
    </row>
    <row r="103" spans="1:9" ht="19.5" customHeight="1">
      <c r="A103" s="1214"/>
      <c r="B103" s="1220"/>
      <c r="C103" s="842" t="s">
        <v>300</v>
      </c>
      <c r="D103" s="52"/>
      <c r="E103" s="52"/>
      <c r="F103" s="52"/>
      <c r="G103" s="79">
        <f t="shared" si="9"/>
        <v>0</v>
      </c>
      <c r="H103" s="162"/>
      <c r="I103" s="96"/>
    </row>
    <row r="104" spans="1:9" ht="19.5" customHeight="1" thickBot="1">
      <c r="A104" s="1214"/>
      <c r="B104" s="1221"/>
      <c r="C104" s="657" t="s">
        <v>389</v>
      </c>
      <c r="D104" s="712">
        <f>SUM(D82:D103)</f>
        <v>513316600</v>
      </c>
      <c r="E104" s="712">
        <f>SUM(E82:E103)</f>
        <v>243326586</v>
      </c>
      <c r="F104" s="712">
        <f>SUM(F82:F103)</f>
        <v>522604025</v>
      </c>
      <c r="G104" s="712">
        <f t="shared" si="9"/>
        <v>9287425</v>
      </c>
      <c r="H104" s="733">
        <f t="shared" si="10"/>
        <v>1.8092976147664034E-2</v>
      </c>
      <c r="I104" s="94"/>
    </row>
    <row r="105" spans="1:9" ht="18" customHeight="1" thickBot="1">
      <c r="A105" s="1215"/>
      <c r="B105" s="1475" t="s">
        <v>15</v>
      </c>
      <c r="C105" s="1475"/>
      <c r="D105" s="769">
        <f>SUM(D81,D104)</f>
        <v>513316600</v>
      </c>
      <c r="E105" s="769">
        <f>SUM(E81,E104)</f>
        <v>243326586</v>
      </c>
      <c r="F105" s="769">
        <f>SUM(F81,F104)</f>
        <v>522604025</v>
      </c>
      <c r="G105" s="746">
        <f t="shared" si="9"/>
        <v>9287425</v>
      </c>
      <c r="H105" s="747">
        <f t="shared" si="10"/>
        <v>1.8092976147664034E-2</v>
      </c>
      <c r="I105" s="768"/>
    </row>
    <row r="106" spans="1:9" ht="24.75" customHeight="1">
      <c r="A106" s="1214" t="s">
        <v>348</v>
      </c>
      <c r="B106" s="262" t="s">
        <v>342</v>
      </c>
      <c r="C106" s="285" t="s">
        <v>9</v>
      </c>
      <c r="D106" s="282">
        <v>1000000</v>
      </c>
      <c r="E106" s="82"/>
      <c r="F106" s="90">
        <v>1000000</v>
      </c>
      <c r="G106" s="44">
        <f t="shared" si="9"/>
        <v>0</v>
      </c>
      <c r="H106" s="212">
        <f t="shared" si="10"/>
        <v>0</v>
      </c>
      <c r="I106" s="45"/>
    </row>
    <row r="107" spans="1:9" ht="17.25" thickBot="1">
      <c r="A107" s="1215"/>
      <c r="B107" s="1311" t="s">
        <v>15</v>
      </c>
      <c r="C107" s="1312"/>
      <c r="D107" s="276">
        <f>D106</f>
        <v>1000000</v>
      </c>
      <c r="E107" s="276">
        <f t="shared" ref="E107:F107" si="17">E106</f>
        <v>0</v>
      </c>
      <c r="F107" s="276">
        <f t="shared" si="17"/>
        <v>1000000</v>
      </c>
      <c r="G107" s="203">
        <f t="shared" si="9"/>
        <v>0</v>
      </c>
      <c r="H107" s="304">
        <f t="shared" si="10"/>
        <v>0</v>
      </c>
      <c r="I107" s="50"/>
    </row>
    <row r="108" spans="1:9" ht="24.75" customHeight="1">
      <c r="A108" s="1196" t="s">
        <v>258</v>
      </c>
      <c r="B108" s="1198" t="s">
        <v>258</v>
      </c>
      <c r="C108" s="196" t="s">
        <v>82</v>
      </c>
      <c r="D108" s="277">
        <v>184781028</v>
      </c>
      <c r="E108" s="82">
        <v>0</v>
      </c>
      <c r="F108" s="280">
        <v>177104333</v>
      </c>
      <c r="G108" s="202">
        <f t="shared" si="9"/>
        <v>-7676695</v>
      </c>
      <c r="H108" s="162">
        <f t="shared" si="10"/>
        <v>-4.1544822447897624E-2</v>
      </c>
      <c r="I108" s="47"/>
    </row>
    <row r="109" spans="1:9" ht="20.25" customHeight="1">
      <c r="A109" s="1196"/>
      <c r="B109" s="1199"/>
      <c r="C109" s="191" t="s">
        <v>44</v>
      </c>
      <c r="D109" s="278">
        <v>284372</v>
      </c>
      <c r="E109" s="52">
        <v>2579</v>
      </c>
      <c r="F109" s="90">
        <v>603642</v>
      </c>
      <c r="G109" s="44">
        <f t="shared" si="9"/>
        <v>319270</v>
      </c>
      <c r="H109" s="162">
        <f t="shared" si="10"/>
        <v>1.1227195363819222</v>
      </c>
      <c r="I109" s="45"/>
    </row>
    <row r="110" spans="1:9" ht="17.25" thickBot="1">
      <c r="A110" s="1443"/>
      <c r="B110" s="1444" t="s">
        <v>15</v>
      </c>
      <c r="C110" s="1445"/>
      <c r="D110" s="770">
        <f>SUM(D108:D109)</f>
        <v>185065400</v>
      </c>
      <c r="E110" s="770">
        <f t="shared" ref="E110:F110" si="18">SUM(E108:E109)</f>
        <v>2579</v>
      </c>
      <c r="F110" s="770">
        <f t="shared" si="18"/>
        <v>177707975</v>
      </c>
      <c r="G110" s="713">
        <f t="shared" si="9"/>
        <v>-7357425</v>
      </c>
      <c r="H110" s="733">
        <f t="shared" si="10"/>
        <v>-3.9755810648559917E-2</v>
      </c>
      <c r="I110" s="49"/>
    </row>
    <row r="111" spans="1:9" ht="23.25" customHeight="1" thickBot="1">
      <c r="A111" s="197" t="s">
        <v>53</v>
      </c>
      <c r="B111" s="198" t="s">
        <v>53</v>
      </c>
      <c r="C111" s="286" t="s">
        <v>88</v>
      </c>
      <c r="D111" s="279"/>
      <c r="E111" s="287">
        <v>385619827</v>
      </c>
      <c r="F111" s="281"/>
      <c r="G111" s="165">
        <f t="shared" si="9"/>
        <v>0</v>
      </c>
      <c r="H111" s="213" t="e">
        <f t="shared" si="10"/>
        <v>#DIV/0!</v>
      </c>
      <c r="I111" s="172"/>
    </row>
    <row r="112" spans="1:9" s="868" customFormat="1" ht="17.25" thickBot="1">
      <c r="A112" s="1314" t="s">
        <v>50</v>
      </c>
      <c r="B112" s="1315"/>
      <c r="C112" s="1316"/>
      <c r="D112" s="375">
        <f>SUM(D71,D75,D105,D107,D110,D111)</f>
        <v>1686220000</v>
      </c>
      <c r="E112" s="375">
        <f>SUM(E71,E75,E105,E107,E110,E111)</f>
        <v>1238500490</v>
      </c>
      <c r="F112" s="375">
        <f>SUM(F71,F75,F105,F107,F110,F111)</f>
        <v>1693150000</v>
      </c>
      <c r="G112" s="375">
        <f t="shared" si="9"/>
        <v>6930000</v>
      </c>
      <c r="H112" s="716">
        <f>G112/D112*100%</f>
        <v>4.1097840139483581E-3</v>
      </c>
      <c r="I112" s="91"/>
    </row>
  </sheetData>
  <mergeCells count="62"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0:A44"/>
    <mergeCell ref="B40:B43"/>
    <mergeCell ref="B44:C44"/>
    <mergeCell ref="A45:A47"/>
    <mergeCell ref="B45:B46"/>
    <mergeCell ref="B47:C47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22</vt:i4>
      </vt:variant>
    </vt:vector>
  </HeadingPairs>
  <TitlesOfParts>
    <vt:vector size="22" baseType="lpstr">
      <vt:lpstr>2024년 추경예산(안) 지부별총괄표</vt:lpstr>
      <vt:lpstr>총괄표(세입.세출)</vt:lpstr>
      <vt:lpstr>1. 본부사무국</vt:lpstr>
      <vt:lpstr>2.서울지부</vt:lpstr>
      <vt:lpstr>3.부산지부</vt:lpstr>
      <vt:lpstr>4. 서울Y 봉천종합사회복지관</vt:lpstr>
      <vt:lpstr>5.서울Y누리봄</vt:lpstr>
      <vt:lpstr>6. 강서종합사회복지관(총괄)</vt:lpstr>
      <vt:lpstr>6-1. 강서종합사회복지관</vt:lpstr>
      <vt:lpstr>6-2.강서종합사회복지관(재가노인지원서비스)</vt:lpstr>
      <vt:lpstr>6-3.강서구종합사회복지관(강서지역아동센터)</vt:lpstr>
      <vt:lpstr>6-4.강서구종합사회복지관(청소년지원센터)</vt:lpstr>
      <vt:lpstr>6-5.강서구종합사회복지관(자원봉사센터)</vt:lpstr>
      <vt:lpstr>6-6.강서구종합사회복지관(발달재활서비스)</vt:lpstr>
      <vt:lpstr>6-7.강서구종합사회복지관(심리치유서비스)</vt:lpstr>
      <vt:lpstr>7. 강서구어린이집</vt:lpstr>
      <vt:lpstr>8.강서구지역자활센터(장기요양사업)</vt:lpstr>
      <vt:lpstr>9.은학의집(총괄)</vt:lpstr>
      <vt:lpstr>9-1.은학의집(재가복지)</vt:lpstr>
      <vt:lpstr>9-2은학의집(요양시설)</vt:lpstr>
      <vt:lpstr>9.울산씨밀레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2024-09-25T00:39:12Z</cp:lastPrinted>
  <dcterms:created xsi:type="dcterms:W3CDTF">2020-12-29T07:45:36Z</dcterms:created>
  <dcterms:modified xsi:type="dcterms:W3CDTF">2024-09-25T01:27:59Z</dcterms:modified>
</cp:coreProperties>
</file>