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1차임시이사회(20240517)\"/>
    </mc:Choice>
  </mc:AlternateContent>
  <bookViews>
    <workbookView xWindow="10830" yWindow="-210" windowWidth="12360" windowHeight="8925"/>
  </bookViews>
  <sheets>
    <sheet name="총괄표(20230110)" sheetId="3" r:id="rId1"/>
    <sheet name="각지부별" sheetId="6" state="hidden" r:id="rId2"/>
    <sheet name="법인회계합계" sheetId="8" state="hidden" r:id="rId3"/>
  </sheets>
  <definedNames>
    <definedName name="_xlnm.Print_Area" localSheetId="0">'총괄표(20230110)'!$A$1:$O$128</definedName>
    <definedName name="_xlnm.Print_Titles" localSheetId="0">'총괄표(20230110)'!$6:$8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3" l="1"/>
  <c r="M126" i="3" l="1"/>
  <c r="L126" i="3"/>
  <c r="N111" i="3"/>
  <c r="N112" i="3"/>
  <c r="O112" i="3" s="1"/>
  <c r="N113" i="3"/>
  <c r="O113" i="3" s="1"/>
  <c r="N114" i="3"/>
  <c r="O114" i="3" s="1"/>
  <c r="N115" i="3"/>
  <c r="O115" i="3" s="1"/>
  <c r="N116" i="3"/>
  <c r="N117" i="3"/>
  <c r="N118" i="3"/>
  <c r="O118" i="3" s="1"/>
  <c r="N119" i="3"/>
  <c r="O119" i="3" s="1"/>
  <c r="N120" i="3"/>
  <c r="N121" i="3"/>
  <c r="N122" i="3"/>
  <c r="N123" i="3"/>
  <c r="N124" i="3"/>
  <c r="N125" i="3"/>
  <c r="O125" i="3" s="1"/>
  <c r="N110" i="3"/>
  <c r="O110" i="3" s="1"/>
  <c r="G126" i="3"/>
  <c r="F126" i="3"/>
  <c r="E126" i="3"/>
  <c r="G124" i="3"/>
  <c r="H124" i="3" s="1"/>
  <c r="G123" i="3"/>
  <c r="G122" i="3"/>
  <c r="G121" i="3"/>
  <c r="G120" i="3"/>
  <c r="G119" i="3"/>
  <c r="H119" i="3" s="1"/>
  <c r="G118" i="3"/>
  <c r="H118" i="3" s="1"/>
  <c r="G117" i="3"/>
  <c r="G116" i="3"/>
  <c r="G115" i="3"/>
  <c r="G114" i="3"/>
  <c r="H114" i="3" s="1"/>
  <c r="G113" i="3"/>
  <c r="H113" i="3" s="1"/>
  <c r="G112" i="3"/>
  <c r="H112" i="3" s="1"/>
  <c r="G111" i="3"/>
  <c r="G110" i="3"/>
  <c r="O111" i="3"/>
  <c r="O116" i="3"/>
  <c r="O117" i="3"/>
  <c r="O122" i="3"/>
  <c r="O123" i="3"/>
  <c r="O124" i="3"/>
  <c r="H110" i="3"/>
  <c r="H111" i="3"/>
  <c r="H115" i="3"/>
  <c r="H116" i="3"/>
  <c r="H117" i="3"/>
  <c r="H122" i="3"/>
  <c r="H123" i="3"/>
  <c r="M127" i="3"/>
  <c r="L127" i="3"/>
  <c r="F127" i="3"/>
  <c r="M109" i="3" l="1"/>
  <c r="N109" i="3" s="1"/>
  <c r="O109" i="3" s="1"/>
  <c r="F109" i="3"/>
  <c r="E109" i="3"/>
  <c r="L109" i="3"/>
  <c r="N108" i="3"/>
  <c r="O108" i="3" s="1"/>
  <c r="G109" i="3" l="1"/>
  <c r="H109" i="3" s="1"/>
  <c r="N18" i="3" l="1"/>
  <c r="N22" i="3"/>
  <c r="N23" i="3"/>
  <c r="N24" i="3"/>
  <c r="N25" i="3"/>
  <c r="N26" i="3"/>
  <c r="N27" i="3"/>
  <c r="N28" i="3"/>
  <c r="N29" i="3"/>
  <c r="N30" i="3"/>
  <c r="N31" i="3"/>
  <c r="N32" i="3"/>
  <c r="N34" i="3"/>
  <c r="N35" i="3"/>
  <c r="N36" i="3"/>
  <c r="N37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53" i="3"/>
  <c r="N54" i="3"/>
  <c r="N55" i="3"/>
  <c r="N56" i="3"/>
  <c r="N58" i="3"/>
  <c r="N59" i="3"/>
  <c r="N60" i="3"/>
  <c r="N61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N76" i="3"/>
  <c r="N77" i="3"/>
  <c r="N78" i="3"/>
  <c r="N79" i="3"/>
  <c r="N80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8" i="3"/>
  <c r="N99" i="3"/>
  <c r="N100" i="3"/>
  <c r="N101" i="3"/>
  <c r="N102" i="3"/>
  <c r="N103" i="3"/>
  <c r="N104" i="3"/>
  <c r="N105" i="3"/>
  <c r="N106" i="3"/>
  <c r="N107" i="3"/>
  <c r="G125" i="3"/>
  <c r="H125" i="3" s="1"/>
  <c r="G107" i="3"/>
  <c r="G106" i="3"/>
  <c r="G105" i="3"/>
  <c r="G104" i="3"/>
  <c r="G103" i="3"/>
  <c r="G102" i="3"/>
  <c r="G101" i="3"/>
  <c r="G100" i="3"/>
  <c r="G99" i="3"/>
  <c r="G98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0" i="3"/>
  <c r="G79" i="3"/>
  <c r="G78" i="3"/>
  <c r="G77" i="3"/>
  <c r="G76" i="3"/>
  <c r="G75" i="3"/>
  <c r="G74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G59" i="3"/>
  <c r="G58" i="3"/>
  <c r="G56" i="3"/>
  <c r="G55" i="3"/>
  <c r="G54" i="3"/>
  <c r="G53" i="3"/>
  <c r="G52" i="3"/>
  <c r="G51" i="3"/>
  <c r="G50" i="3"/>
  <c r="G49" i="3"/>
  <c r="G48" i="3"/>
  <c r="G47" i="3"/>
  <c r="G46" i="3"/>
  <c r="G44" i="3"/>
  <c r="G43" i="3"/>
  <c r="G42" i="3"/>
  <c r="G41" i="3"/>
  <c r="G40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5" i="3"/>
  <c r="G24" i="3"/>
  <c r="G23" i="3"/>
  <c r="G22" i="3"/>
  <c r="G15" i="3"/>
  <c r="M9" i="6" l="1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N10" i="6" l="1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9" i="6"/>
  <c r="O100" i="3"/>
  <c r="O101" i="3"/>
  <c r="O102" i="3"/>
  <c r="O105" i="3"/>
  <c r="O106" i="3"/>
  <c r="O107" i="3"/>
  <c r="O82" i="3"/>
  <c r="O83" i="3"/>
  <c r="O84" i="3"/>
  <c r="O85" i="3"/>
  <c r="O86" i="3"/>
  <c r="O87" i="3"/>
  <c r="O88" i="3"/>
  <c r="O90" i="3"/>
  <c r="O91" i="3"/>
  <c r="O92" i="3"/>
  <c r="O93" i="3"/>
  <c r="O94" i="3"/>
  <c r="O95" i="3"/>
  <c r="O96" i="3"/>
  <c r="O71" i="3"/>
  <c r="O72" i="3"/>
  <c r="O73" i="3"/>
  <c r="O74" i="3"/>
  <c r="O77" i="3"/>
  <c r="O78" i="3"/>
  <c r="O79" i="3"/>
  <c r="O80" i="3"/>
  <c r="O47" i="3"/>
  <c r="O48" i="3"/>
  <c r="O49" i="3"/>
  <c r="O50" i="3"/>
  <c r="O52" i="3"/>
  <c r="O53" i="3"/>
  <c r="O54" i="3"/>
  <c r="O55" i="3"/>
  <c r="O56" i="3"/>
  <c r="O36" i="3"/>
  <c r="O38" i="3"/>
  <c r="O42" i="3"/>
  <c r="O43" i="3"/>
  <c r="O23" i="3"/>
  <c r="O24" i="3"/>
  <c r="O25" i="3"/>
  <c r="O26" i="3"/>
  <c r="O28" i="3"/>
  <c r="O29" i="3"/>
  <c r="O30" i="3"/>
  <c r="O31" i="3"/>
  <c r="O32" i="3"/>
  <c r="F18" i="3"/>
  <c r="M18" i="8"/>
  <c r="M21" i="8"/>
  <c r="M22" i="8"/>
  <c r="M23" i="8"/>
  <c r="M24" i="8"/>
  <c r="M25" i="8"/>
  <c r="M26" i="8"/>
  <c r="L20" i="8"/>
  <c r="M20" i="3" s="1"/>
  <c r="L19" i="8"/>
  <c r="M19" i="3" s="1"/>
  <c r="L17" i="8"/>
  <c r="M17" i="3" s="1"/>
  <c r="L16" i="8"/>
  <c r="M16" i="3" s="1"/>
  <c r="L15" i="8"/>
  <c r="M15" i="3" s="1"/>
  <c r="L14" i="8"/>
  <c r="M14" i="3" s="1"/>
  <c r="L13" i="8"/>
  <c r="M13" i="3" s="1"/>
  <c r="L12" i="8"/>
  <c r="M12" i="3" s="1"/>
  <c r="L11" i="8"/>
  <c r="M11" i="3" s="1"/>
  <c r="L10" i="8"/>
  <c r="M10" i="3" s="1"/>
  <c r="L9" i="8"/>
  <c r="M9" i="3" s="1"/>
  <c r="K20" i="8"/>
  <c r="L20" i="3" s="1"/>
  <c r="K19" i="8"/>
  <c r="K17" i="8"/>
  <c r="K16" i="8"/>
  <c r="K15" i="8"/>
  <c r="L15" i="3" s="1"/>
  <c r="K14" i="8"/>
  <c r="L14" i="3" s="1"/>
  <c r="K13" i="8"/>
  <c r="L13" i="3" s="1"/>
  <c r="K12" i="8"/>
  <c r="L12" i="3" s="1"/>
  <c r="K11" i="8"/>
  <c r="L11" i="3" s="1"/>
  <c r="K10" i="8"/>
  <c r="K9" i="8"/>
  <c r="L9" i="3" s="1"/>
  <c r="F26" i="8"/>
  <c r="F19" i="3" s="1"/>
  <c r="F24" i="8"/>
  <c r="F16" i="3" s="1"/>
  <c r="F23" i="8"/>
  <c r="F14" i="3" s="1"/>
  <c r="F22" i="8"/>
  <c r="F13" i="3" s="1"/>
  <c r="F21" i="8"/>
  <c r="F12" i="3" s="1"/>
  <c r="F19" i="8"/>
  <c r="F18" i="8"/>
  <c r="F17" i="8"/>
  <c r="F16" i="8"/>
  <c r="F15" i="8"/>
  <c r="F11" i="3" s="1"/>
  <c r="F14" i="8"/>
  <c r="F13" i="8"/>
  <c r="F12" i="8"/>
  <c r="F11" i="8"/>
  <c r="F10" i="8"/>
  <c r="F9" i="8"/>
  <c r="F9" i="3" s="1"/>
  <c r="E26" i="8"/>
  <c r="G26" i="8" s="1"/>
  <c r="E25" i="8"/>
  <c r="G25" i="8" s="1"/>
  <c r="E24" i="8"/>
  <c r="E16" i="3" s="1"/>
  <c r="E23" i="8"/>
  <c r="E22" i="8"/>
  <c r="E21" i="8"/>
  <c r="E12" i="3" s="1"/>
  <c r="E20" i="8"/>
  <c r="G20" i="8" s="1"/>
  <c r="E19" i="8"/>
  <c r="E18" i="8"/>
  <c r="E17" i="8"/>
  <c r="G17" i="8" s="1"/>
  <c r="E16" i="8"/>
  <c r="G16" i="8" s="1"/>
  <c r="E15" i="8"/>
  <c r="G15" i="8" s="1"/>
  <c r="E14" i="8"/>
  <c r="G14" i="8" s="1"/>
  <c r="E13" i="8"/>
  <c r="E12" i="8"/>
  <c r="G12" i="8" s="1"/>
  <c r="E11" i="8"/>
  <c r="E10" i="8"/>
  <c r="E9" i="8"/>
  <c r="G9" i="8" s="1"/>
  <c r="H98" i="3"/>
  <c r="H99" i="3"/>
  <c r="H100" i="3"/>
  <c r="H101" i="3"/>
  <c r="H102" i="3"/>
  <c r="H106" i="3"/>
  <c r="H82" i="3"/>
  <c r="H83" i="3"/>
  <c r="H84" i="3"/>
  <c r="H85" i="3"/>
  <c r="H86" i="3"/>
  <c r="H89" i="3"/>
  <c r="H90" i="3"/>
  <c r="H91" i="3"/>
  <c r="H92" i="3"/>
  <c r="H93" i="3"/>
  <c r="H94" i="3"/>
  <c r="H70" i="3"/>
  <c r="H72" i="3"/>
  <c r="H73" i="3"/>
  <c r="H74" i="3"/>
  <c r="H77" i="3"/>
  <c r="H78" i="3"/>
  <c r="H62" i="3"/>
  <c r="H66" i="3"/>
  <c r="H46" i="3"/>
  <c r="H47" i="3"/>
  <c r="H48" i="3"/>
  <c r="H49" i="3"/>
  <c r="H50" i="3"/>
  <c r="H53" i="3"/>
  <c r="H54" i="3"/>
  <c r="H34" i="3"/>
  <c r="H36" i="3"/>
  <c r="H37" i="3"/>
  <c r="H38" i="3"/>
  <c r="H42" i="3"/>
  <c r="H22" i="3"/>
  <c r="H23" i="3"/>
  <c r="H24" i="3"/>
  <c r="H25" i="3"/>
  <c r="H26" i="3"/>
  <c r="H29" i="3"/>
  <c r="H30" i="3"/>
  <c r="G16" i="3" l="1"/>
  <c r="H16" i="3" s="1"/>
  <c r="N14" i="3"/>
  <c r="N13" i="3"/>
  <c r="N20" i="3"/>
  <c r="N9" i="3"/>
  <c r="N15" i="3"/>
  <c r="G12" i="3"/>
  <c r="H12" i="3" s="1"/>
  <c r="N11" i="3"/>
  <c r="O11" i="3" s="1"/>
  <c r="N12" i="3"/>
  <c r="O12" i="3" s="1"/>
  <c r="G24" i="8"/>
  <c r="E18" i="3"/>
  <c r="F10" i="3"/>
  <c r="M15" i="8"/>
  <c r="G22" i="8"/>
  <c r="O14" i="3"/>
  <c r="M10" i="8"/>
  <c r="E19" i="3"/>
  <c r="G19" i="3" s="1"/>
  <c r="M11" i="8"/>
  <c r="M17" i="8"/>
  <c r="G11" i="8"/>
  <c r="G19" i="8"/>
  <c r="E13" i="3"/>
  <c r="G13" i="3" s="1"/>
  <c r="L10" i="3"/>
  <c r="N10" i="3" s="1"/>
  <c r="G21" i="8"/>
  <c r="M14" i="8"/>
  <c r="G23" i="8"/>
  <c r="M13" i="8"/>
  <c r="L17" i="3"/>
  <c r="N17" i="3" s="1"/>
  <c r="M19" i="8"/>
  <c r="G10" i="8"/>
  <c r="G18" i="8"/>
  <c r="E14" i="3"/>
  <c r="G14" i="3" s="1"/>
  <c r="E11" i="3"/>
  <c r="G11" i="3" s="1"/>
  <c r="H11" i="3" s="1"/>
  <c r="E10" i="3"/>
  <c r="G13" i="8"/>
  <c r="E9" i="3"/>
  <c r="G9" i="3" s="1"/>
  <c r="M16" i="8"/>
  <c r="M9" i="8"/>
  <c r="M12" i="8"/>
  <c r="L16" i="3"/>
  <c r="N16" i="3" s="1"/>
  <c r="M20" i="8"/>
  <c r="L19" i="3"/>
  <c r="N19" i="3" s="1"/>
  <c r="H9" i="3" l="1"/>
  <c r="G10" i="3"/>
  <c r="H10" i="3" s="1"/>
  <c r="O16" i="3"/>
  <c r="O15" i="3"/>
  <c r="O19" i="3"/>
  <c r="O18" i="3"/>
  <c r="L31" i="8" l="1"/>
  <c r="F27" i="6" l="1"/>
  <c r="L97" i="3" l="1"/>
  <c r="G17" i="6"/>
  <c r="G21" i="6"/>
  <c r="G22" i="6"/>
  <c r="G23" i="6"/>
  <c r="G24" i="6"/>
  <c r="G25" i="6"/>
  <c r="G26" i="6"/>
  <c r="O9" i="3" l="1"/>
  <c r="F27" i="8" l="1"/>
  <c r="L27" i="8"/>
  <c r="K27" i="8"/>
  <c r="M27" i="8" l="1"/>
  <c r="F29" i="8"/>
  <c r="M51" i="6"/>
  <c r="M52" i="6"/>
  <c r="M53" i="6"/>
  <c r="M54" i="6"/>
  <c r="M55" i="6"/>
  <c r="M56" i="6"/>
  <c r="M57" i="6"/>
  <c r="M58" i="6"/>
  <c r="M59" i="6"/>
  <c r="M60" i="6"/>
  <c r="M61" i="6"/>
  <c r="M62" i="6"/>
  <c r="M50" i="6"/>
  <c r="M49" i="6"/>
  <c r="F97" i="3"/>
  <c r="L63" i="6" l="1"/>
  <c r="K63" i="6"/>
  <c r="F63" i="6"/>
  <c r="E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M48" i="6"/>
  <c r="G48" i="6"/>
  <c r="M47" i="6"/>
  <c r="G47" i="6"/>
  <c r="M46" i="6"/>
  <c r="G46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4" i="6"/>
  <c r="G28" i="6"/>
  <c r="M29" i="6"/>
  <c r="M30" i="6"/>
  <c r="M31" i="6"/>
  <c r="M32" i="6"/>
  <c r="M33" i="6"/>
  <c r="M34" i="6"/>
  <c r="M35" i="6"/>
  <c r="M36" i="6"/>
  <c r="M37" i="6"/>
  <c r="M38" i="6"/>
  <c r="M28" i="6"/>
  <c r="L45" i="6"/>
  <c r="K45" i="6"/>
  <c r="F45" i="6"/>
  <c r="L27" i="6"/>
  <c r="K27" i="6"/>
  <c r="M27" i="6" s="1"/>
  <c r="E27" i="6"/>
  <c r="G27" i="6" s="1"/>
  <c r="G20" i="6"/>
  <c r="G19" i="6"/>
  <c r="G18" i="6"/>
  <c r="G16" i="6"/>
  <c r="G15" i="6"/>
  <c r="G14" i="6"/>
  <c r="G13" i="6"/>
  <c r="G12" i="6"/>
  <c r="G11" i="6"/>
  <c r="G10" i="6"/>
  <c r="G9" i="6"/>
  <c r="N27" i="6" l="1"/>
  <c r="L64" i="6"/>
  <c r="K64" i="6"/>
  <c r="F64" i="6"/>
  <c r="G63" i="6"/>
  <c r="M63" i="6"/>
  <c r="M45" i="6"/>
  <c r="N45" i="6" s="1"/>
  <c r="M64" i="6" l="1"/>
  <c r="N64" i="6" s="1"/>
  <c r="M97" i="3" l="1"/>
  <c r="N97" i="3" s="1"/>
  <c r="O97" i="3" s="1"/>
  <c r="E97" i="3"/>
  <c r="G97" i="3" s="1"/>
  <c r="H97" i="3" s="1"/>
  <c r="M69" i="3" l="1"/>
  <c r="L69" i="3"/>
  <c r="F69" i="3"/>
  <c r="E69" i="3"/>
  <c r="O68" i="3"/>
  <c r="O65" i="3"/>
  <c r="O59" i="3"/>
  <c r="M57" i="3"/>
  <c r="N57" i="3" s="1"/>
  <c r="O57" i="3" s="1"/>
  <c r="L57" i="3"/>
  <c r="F57" i="3"/>
  <c r="E57" i="3"/>
  <c r="M45" i="3"/>
  <c r="L45" i="3"/>
  <c r="F45" i="3"/>
  <c r="G45" i="3" s="1"/>
  <c r="E45" i="3"/>
  <c r="N45" i="3" l="1"/>
  <c r="O45" i="3" s="1"/>
  <c r="H126" i="3"/>
  <c r="G57" i="3"/>
  <c r="H57" i="3" s="1"/>
  <c r="G69" i="3"/>
  <c r="H69" i="3" s="1"/>
  <c r="N126" i="3"/>
  <c r="O126" i="3" s="1"/>
  <c r="N69" i="3"/>
  <c r="O69" i="3" s="1"/>
  <c r="H45" i="3"/>
  <c r="E81" i="3" l="1"/>
  <c r="M81" i="3"/>
  <c r="M33" i="3"/>
  <c r="L33" i="3"/>
  <c r="F33" i="3"/>
  <c r="E33" i="3"/>
  <c r="G33" i="3" l="1"/>
  <c r="H33" i="3" s="1"/>
  <c r="N33" i="3"/>
  <c r="O33" i="3" s="1"/>
  <c r="L81" i="3"/>
  <c r="N81" i="3" s="1"/>
  <c r="O81" i="3" s="1"/>
  <c r="F81" i="3"/>
  <c r="G127" i="3" l="1"/>
  <c r="H127" i="3" s="1"/>
  <c r="G81" i="3"/>
  <c r="H81" i="3" s="1"/>
  <c r="M21" i="3"/>
  <c r="L21" i="3"/>
  <c r="F21" i="3"/>
  <c r="N21" i="3" l="1"/>
  <c r="O21" i="3" s="1"/>
  <c r="O20" i="3"/>
  <c r="M128" i="3"/>
  <c r="F128" i="3"/>
  <c r="E45" i="6"/>
  <c r="G45" i="6" s="1"/>
  <c r="G64" i="6" s="1"/>
  <c r="G43" i="6"/>
  <c r="E21" i="3" l="1"/>
  <c r="G21" i="3" s="1"/>
  <c r="E27" i="8"/>
  <c r="G27" i="8" s="1"/>
  <c r="E64" i="6"/>
  <c r="E128" i="3" l="1"/>
  <c r="H21" i="3"/>
  <c r="N127" i="3"/>
  <c r="G128" i="3" l="1"/>
  <c r="H128" i="3" s="1"/>
  <c r="L128" i="3"/>
  <c r="O127" i="3"/>
  <c r="N128" i="3" l="1"/>
  <c r="O128" i="3" s="1"/>
</calcChain>
</file>

<file path=xl/sharedStrings.xml><?xml version="1.0" encoding="utf-8"?>
<sst xmlns="http://schemas.openxmlformats.org/spreadsheetml/2006/main" count="888" uniqueCount="408">
  <si>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</si>
  <si>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</si>
  <si>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</si>
  <si>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</si>
  <si>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</si>
  <si>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</si>
  <si>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</si>
  <si>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</si>
  <si>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</si>
  <si>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</si>
  <si>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</si>
  <si>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</si>
  <si>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</si>
  <si>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</si>
  <si>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</si>
  <si>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지부전출금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</si>
  <si>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</si>
  <si>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</si>
  <si>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</si>
  <si>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</si>
  <si>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</si>
  <si>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</si>
  <si>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</si>
  <si>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</si>
  <si>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</si>
  <si>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</si>
  <si>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</si>
  <si>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</si>
  <si>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</si>
  <si>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</si>
  <si>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</si>
  <si>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</si>
  <si>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</si>
  <si>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</si>
  <si>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</si>
  <si>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</si>
  <si>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</si>
  <si>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</si>
  <si>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</si>
  <si>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</si>
  <si>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</si>
  <si>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</si>
  <si>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</si>
  <si>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</si>
  <si>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</si>
  <si>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</si>
  <si>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</si>
  <si>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</si>
  <si>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</si>
  <si>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</si>
  <si>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</si>
  <si>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</si>
  <si>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</si>
  <si>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</si>
  <si>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</si>
  <si>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</si>
  <si>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</si>
  <si>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</si>
  <si>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</si>
  <si>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</si>
  <si>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</si>
  <si>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</si>
  <si>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</si>
  <si>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</si>
  <si>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</si>
  <si>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</si>
  <si>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</si>
  <si>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</si>
  <si>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</si>
  <si>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</si>
  <si>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</si>
  <si>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</si>
  <si>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</si>
  <si>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</si>
  <si>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</si>
  <si>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</si>
  <si>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</si>
  <si>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</si>
  <si>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</si>
  <si>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</si>
  <si>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</si>
  <si>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</si>
  <si>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</si>
  <si>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</si>
  <si>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</si>
  <si>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</si>
  <si>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</si>
  <si>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</si>
  <si>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</si>
  <si>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</si>
  <si>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</si>
  <si>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</si>
  <si>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</si>
  <si>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</si>
  <si>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</si>
  <si>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</si>
  <si>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</si>
  <si>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</si>
  <si>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</si>
  <si>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</si>
  <si>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</si>
  <si>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</si>
  <si>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</si>
  <si>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</si>
  <si>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</si>
  <si>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</si>
  <si>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</si>
  <si>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</si>
  <si>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</si>
  <si>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</si>
  <si>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</si>
  <si>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</si>
  <si>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</si>
  <si>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</si>
  <si>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</si>
  <si>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</si>
  <si>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</si>
  <si>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</si>
  <si>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</si>
  <si>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</si>
  <si>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</si>
  <si>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</si>
  <si>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</si>
  <si>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</si>
  <si>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</si>
  <si>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</si>
  <si>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</si>
  <si>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</si>
  <si>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</si>
  <si>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</si>
  <si>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</si>
  <si>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</si>
  <si>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</si>
  <si>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</si>
  <si>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</si>
  <si>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</si>
  <si>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</si>
  <si>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</si>
  <si>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</si>
  <si>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</si>
  <si>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</si>
  <si>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</si>
  <si>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</si>
  <si>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</si>
  <si>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</si>
  <si>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</si>
  <si>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</si>
  <si>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</si>
  <si>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</si>
  <si>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</si>
  <si>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</si>
  <si>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</si>
  <si>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</si>
  <si>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</si>
  <si>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</si>
  <si>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</si>
  <si>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</si>
  <si>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</si>
  <si>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</si>
  <si>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</si>
  <si>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</si>
  <si>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</si>
  <si>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</si>
  <si>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</si>
  <si>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</si>
  <si>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</si>
  <si>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</si>
  <si>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</si>
  <si>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</si>
  <si>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</si>
  <si>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</si>
  <si>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</si>
  <si>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</si>
  <si>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</si>
  <si>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</si>
  <si>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</si>
  <si>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</si>
  <si>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</si>
  <si>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</si>
  <si>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</si>
  <si>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</si>
  <si>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</si>
  <si>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</si>
  <si>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</si>
  <si>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</si>
  <si>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</si>
  <si>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</si>
  <si>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</si>
  <si>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</si>
  <si>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</si>
  <si>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</si>
  <si>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</si>
  <si>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</si>
  <si>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</si>
  <si>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</si>
  <si>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</si>
  <si>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</si>
  <si>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</si>
  <si>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</si>
  <si>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</si>
  <si>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</si>
  <si>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</si>
  <si>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</si>
  <si>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</si>
  <si>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</si>
  <si>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</si>
  <si>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</si>
  <si>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</si>
  <si>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</si>
  <si>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</si>
  <si>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</si>
  <si>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</si>
  <si>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</si>
  <si>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</si>
  <si>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</si>
  <si>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</si>
  <si>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</si>
  <si>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</si>
  <si>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</si>
  <si>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</si>
  <si>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</si>
  <si>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</si>
  <si>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</si>
  <si>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</si>
  <si>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</si>
  <si>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</si>
  <si>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</si>
  <si>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</si>
  <si>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</si>
  <si>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</si>
  <si>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</si>
  <si>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</si>
  <si>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</si>
  <si>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</si>
  <si>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</si>
  <si>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</si>
  <si>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</si>
  <si>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</si>
  <si>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</si>
  <si>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</si>
  <si>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</si>
  <si>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</si>
  <si>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</si>
  <si>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</si>
  <si>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</si>
  <si>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</si>
  <si>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</si>
  <si>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</si>
  <si>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</si>
  <si>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</si>
  <si>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</si>
  <si>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</si>
  <si>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</si>
  <si>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</si>
  <si>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</si>
  <si>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</si>
  <si>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</si>
  <si>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시군구보조금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</si>
  <si>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</si>
  <si>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</si>
  <si>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</si>
  <si>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</si>
  <si>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</si>
  <si>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</si>
  <si>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</si>
  <si>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</si>
  <si>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</si>
  <si>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</si>
  <si>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</si>
  <si>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</si>
  <si>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</si>
  <si>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</si>
  <si>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</si>
  <si>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</si>
  <si>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</si>
  <si>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</si>
  <si>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</si>
  <si>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</si>
  <si>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</si>
  <si>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</si>
  <si>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</si>
  <si>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</si>
  <si>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</si>
  <si>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</si>
  <si>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</si>
  <si>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</si>
  <si>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</si>
  <si>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</si>
  <si>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</si>
  <si>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</si>
  <si>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</si>
  <si>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</si>
  <si>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</si>
  <si>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</si>
  <si>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</si>
  <si>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</si>
  <si>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</si>
  <si>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</si>
  <si>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</si>
  <si>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</si>
  <si>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</si>
  <si>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</si>
  <si>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</si>
  <si>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</si>
  <si>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</si>
  <si>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</si>
  <si>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</si>
  <si>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</si>
  <si>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</si>
  <si>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</si>
  <si>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</si>
  <si>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</si>
  <si>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전년도이월금(후원금)</t>
    <phoneticPr fontId="2" type="noConversion"/>
  </si>
  <si>
    <t>공공요금</t>
    <phoneticPr fontId="2" type="noConversion"/>
  </si>
  <si>
    <t>기타운영비</t>
    <phoneticPr fontId="2" type="noConversion"/>
  </si>
  <si>
    <t>차량비</t>
    <phoneticPr fontId="2" type="noConversion"/>
  </si>
  <si>
    <t>전년도이월금(후원금)</t>
    <phoneticPr fontId="2" type="noConversion"/>
  </si>
  <si>
    <t>목적기금</t>
    <phoneticPr fontId="2" type="noConversion"/>
  </si>
  <si>
    <t>제세공과금</t>
    <phoneticPr fontId="2" type="noConversion"/>
  </si>
  <si>
    <t>기타운영비</t>
    <phoneticPr fontId="2" type="noConversion"/>
  </si>
  <si>
    <t>목적기금</t>
    <phoneticPr fontId="2" type="noConversion"/>
  </si>
  <si>
    <t>[첨부1] 2023년 결산(안) 총괄표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</si>
  <si>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</si>
  <si>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</si>
  <si>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</si>
  <si>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</si>
  <si>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</si>
  <si>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</si>
  <si>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 예산액(A)</t>
    <phoneticPr fontId="2" type="noConversion"/>
  </si>
  <si>
    <t>2023년 결산액(B)</t>
    <phoneticPr fontId="2" type="noConversion"/>
  </si>
  <si>
    <t>예산대비결산차액(A-B)</t>
    <phoneticPr fontId="2" type="noConversion"/>
  </si>
  <si>
    <t>비율(%)</t>
    <phoneticPr fontId="2" type="noConversion"/>
  </si>
  <si>
    <t>기타차입금</t>
    <phoneticPr fontId="2" type="noConversion"/>
  </si>
  <si>
    <t>목적기금</t>
    <phoneticPr fontId="2" type="noConversion"/>
  </si>
  <si>
    <t>상환금</t>
    <phoneticPr fontId="2" type="noConversion"/>
  </si>
  <si>
    <t>합계</t>
    <phoneticPr fontId="2" type="noConversion"/>
  </si>
  <si>
    <t>시설비,자산취득비</t>
    <phoneticPr fontId="2" type="noConversion"/>
  </si>
  <si>
    <t xml:space="preserve"> (단위:원)</t>
    <phoneticPr fontId="3" type="noConversion"/>
  </si>
  <si>
    <t>예산대비결산차액(B-A)</t>
    <phoneticPr fontId="2" type="noConversion"/>
  </si>
  <si>
    <t>예산대비결산차액(B-A)</t>
    <phoneticPr fontId="2" type="noConversion"/>
  </si>
  <si>
    <t xml:space="preserve"> </t>
    <phoneticPr fontId="2" type="noConversion"/>
  </si>
  <si>
    <t>110원장인건비</t>
  </si>
  <si>
    <t>원장인건비</t>
  </si>
  <si>
    <t>120보육교직원인건비</t>
  </si>
  <si>
    <t>보육교직원인건비</t>
  </si>
  <si>
    <t>130기타인건비</t>
  </si>
  <si>
    <t>기타인건비</t>
  </si>
  <si>
    <t>140기관부담금</t>
  </si>
  <si>
    <t>기관부담금</t>
  </si>
  <si>
    <t>210관리운영비</t>
  </si>
  <si>
    <t>관리운영비</t>
  </si>
  <si>
    <t>220업무추진비</t>
  </si>
  <si>
    <t>업무추진비</t>
  </si>
  <si>
    <t>310기본보육활동비</t>
  </si>
  <si>
    <t>기본보육활동비</t>
  </si>
  <si>
    <t>410선택적보육활동비</t>
  </si>
  <si>
    <t>선택적보육활동비</t>
  </si>
  <si>
    <t>420기타필요경비</t>
  </si>
  <si>
    <t>기타필요경비</t>
  </si>
  <si>
    <t>710시설비</t>
  </si>
  <si>
    <t>시설비</t>
  </si>
  <si>
    <t>720자산구입비</t>
  </si>
  <si>
    <t>자산구입비</t>
  </si>
  <si>
    <t>810과년도지출</t>
  </si>
  <si>
    <t>910잡지출</t>
  </si>
  <si>
    <t>1010예비비</t>
  </si>
  <si>
    <t>예비비</t>
  </si>
  <si>
    <t>정부지원보육료</t>
  </si>
  <si>
    <t>부모부담보육료</t>
  </si>
  <si>
    <t>특별활동비</t>
  </si>
  <si>
    <t>인건비보조금</t>
  </si>
  <si>
    <t>기본보육료</t>
  </si>
  <si>
    <t>연장보육로</t>
  </si>
  <si>
    <t>기타지원금</t>
  </si>
  <si>
    <t>자본보조금</t>
  </si>
  <si>
    <t>적립금처분수입</t>
  </si>
  <si>
    <t>과년도수입</t>
  </si>
  <si>
    <t>전년도이월액</t>
  </si>
  <si>
    <t>전년도이월사업비</t>
  </si>
  <si>
    <t>11보육료</t>
  </si>
  <si>
    <t>21선택적보육활동비</t>
  </si>
  <si>
    <t>22기타필요경비</t>
  </si>
  <si>
    <t>31인건비보조금</t>
  </si>
  <si>
    <t>32운영보조금</t>
  </si>
  <si>
    <t>33자본보조금</t>
  </si>
  <si>
    <t>41전입금</t>
  </si>
  <si>
    <t>61적립금</t>
  </si>
  <si>
    <t>71과년도수입</t>
  </si>
  <si>
    <t>81잡수입</t>
  </si>
  <si>
    <t>91전년도이월금</t>
  </si>
  <si>
    <t>01보육료</t>
  </si>
  <si>
    <t>02수익자부담수입</t>
  </si>
  <si>
    <t>03보조금및지원금</t>
  </si>
  <si>
    <t>04전입금</t>
  </si>
  <si>
    <t>06적립금</t>
  </si>
  <si>
    <t>07과년도수입</t>
  </si>
  <si>
    <t>08잡수입</t>
  </si>
  <si>
    <t>09전년도이월금</t>
  </si>
  <si>
    <t>100인건비</t>
  </si>
  <si>
    <t>200운영비</t>
  </si>
  <si>
    <t>300보육활동비</t>
  </si>
  <si>
    <t>400수익자부담경비</t>
  </si>
  <si>
    <t>700재산조성비</t>
  </si>
  <si>
    <t>800과년도지출</t>
  </si>
  <si>
    <t>300잡지출</t>
  </si>
  <si>
    <t>100예비비</t>
  </si>
  <si>
    <t>시설회계(부산강서어린이집)</t>
  </si>
  <si>
    <t>[첨부2] 2023년 YWCA복지사업단 결산(안)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</si>
</sst>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76" formatCode="_-* #,##0.0_-;\-* #,##0.0_-;_-* &quot;-&quot;?_-;_-@_-"/>
    <numFmt numFmtId="177" formatCode="_-* #,##0.00_-;\-* #,##0.00_-;_-* &quot;-&quot;?_-;_-@_-"/>
    <numFmt numFmtId="178" formatCode="#,##0_ "/>
    <numFmt numFmtId="179" formatCode="0_ "/>
    <numFmt numFmtId="180" formatCode="0.00_ "/>
    <numFmt numFmtId="181" formatCode="#,##0.00_ "/>
    <numFmt numFmtId="182" formatCode="#,##0.0_ 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6.2"/>
      <color indexed="8"/>
      <name val="맑은 고딕"/>
      <family val="3"/>
      <charset val="129"/>
      <scheme val="minor"/>
    </font>
    <font>
      <b/>
      <u/>
      <sz val="19"/>
      <color indexed="8"/>
      <name val="맑은 고딕"/>
      <family val="3"/>
      <charset val="129"/>
      <scheme val="minor"/>
    </font>
    <font>
      <sz val="12.4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u/>
      <sz val="16.2"/>
      <color indexed="8"/>
      <name val="돋움"/>
      <family val="3"/>
      <charset val="129"/>
    </font>
    <font>
      <sz val="11"/>
      <color rgb="FF000000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</cellStyleXfs>
  <cellXfs count="35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0" borderId="5" xfId="0" applyFont="1" applyBorder="1" applyAlignment="1">
      <alignment horizontal="left" vertical="center"/>
    </xf>
    <xf numFmtId="41" fontId="10" fillId="0" borderId="5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0" fillId="0" borderId="0" xfId="0" applyNumberFormat="1" applyAlignment="1">
      <alignment vertical="center"/>
    </xf>
    <xf numFmtId="0" fontId="13" fillId="0" borderId="21" xfId="0" applyFont="1" applyBorder="1" applyAlignment="1">
      <alignment horizontal="left" vertical="center"/>
    </xf>
    <xf numFmtId="41" fontId="13" fillId="0" borderId="21" xfId="1" applyFont="1" applyBorder="1" applyAlignment="1">
      <alignment horizontal="right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4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5" fillId="6" borderId="19" xfId="0" applyNumberFormat="1" applyFont="1" applyFill="1" applyBorder="1" applyAlignment="1">
      <alignment horizontal="right" vertical="center" wrapText="1"/>
    </xf>
    <xf numFmtId="41" fontId="15" fillId="6" borderId="20" xfId="0" applyNumberFormat="1" applyFont="1" applyFill="1" applyBorder="1" applyAlignment="1">
      <alignment horizontal="right" vertical="center" wrapText="1"/>
    </xf>
    <xf numFmtId="41" fontId="11" fillId="7" borderId="19" xfId="1" applyFont="1" applyFill="1" applyBorder="1" applyAlignment="1">
      <alignment horizontal="right" vertical="center"/>
    </xf>
    <xf numFmtId="41" fontId="17" fillId="2" borderId="5" xfId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41" fontId="17" fillId="2" borderId="23" xfId="1" applyFont="1" applyFill="1" applyBorder="1" applyAlignment="1">
      <alignment vertical="center"/>
    </xf>
    <xf numFmtId="0" fontId="17" fillId="2" borderId="2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left" vertical="center" wrapText="1"/>
    </xf>
    <xf numFmtId="41" fontId="17" fillId="2" borderId="28" xfId="1" applyFont="1" applyFill="1" applyBorder="1" applyAlignment="1">
      <alignment vertical="center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justify" vertical="center" wrapText="1"/>
    </xf>
    <xf numFmtId="41" fontId="16" fillId="7" borderId="32" xfId="1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41" fontId="20" fillId="7" borderId="5" xfId="0" applyNumberFormat="1" applyFont="1" applyFill="1" applyBorder="1" applyAlignment="1">
      <alignment vertical="center"/>
    </xf>
    <xf numFmtId="41" fontId="0" fillId="0" borderId="0" xfId="1" applyFont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0" fillId="5" borderId="35" xfId="0" applyNumberFormat="1" applyFont="1" applyFill="1" applyBorder="1" applyAlignment="1">
      <alignment vertical="center" wrapText="1"/>
    </xf>
    <xf numFmtId="41" fontId="0" fillId="5" borderId="5" xfId="1" applyFont="1" applyFill="1" applyBorder="1" applyAlignment="1">
      <alignment vertical="center" wrapText="1"/>
    </xf>
    <xf numFmtId="41" fontId="15" fillId="6" borderId="19" xfId="1" applyFont="1" applyFill="1" applyBorder="1" applyAlignment="1">
      <alignment horizontal="right" vertical="center" wrapText="1"/>
    </xf>
    <xf numFmtId="41" fontId="20" fillId="7" borderId="5" xfId="1" applyFont="1" applyFill="1" applyBorder="1" applyAlignment="1">
      <alignment vertical="center"/>
    </xf>
    <xf numFmtId="41" fontId="0" fillId="2" borderId="0" xfId="0" applyNumberFormat="1" applyFont="1" applyFill="1" applyAlignment="1">
      <alignment vertical="center"/>
    </xf>
    <xf numFmtId="41" fontId="10" fillId="0" borderId="5" xfId="1" applyNumberFormat="1" applyFont="1" applyBorder="1" applyAlignment="1">
      <alignment horizontal="right" vertical="center"/>
    </xf>
    <xf numFmtId="41" fontId="11" fillId="7" borderId="19" xfId="1" applyNumberFormat="1" applyFont="1" applyFill="1" applyBorder="1" applyAlignment="1">
      <alignment horizontal="right" vertical="center"/>
    </xf>
    <xf numFmtId="0" fontId="17" fillId="2" borderId="45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41" fontId="10" fillId="0" borderId="9" xfId="1" applyNumberFormat="1" applyFont="1" applyBorder="1" applyAlignment="1">
      <alignment horizontal="right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/>
    </xf>
    <xf numFmtId="41" fontId="0" fillId="2" borderId="50" xfId="0" applyNumberFormat="1" applyFont="1" applyFill="1" applyBorder="1" applyAlignment="1">
      <alignment vertical="center"/>
    </xf>
    <xf numFmtId="41" fontId="10" fillId="0" borderId="9" xfId="1" applyFont="1" applyBorder="1" applyAlignment="1">
      <alignment horizontal="right" vertical="center"/>
    </xf>
    <xf numFmtId="41" fontId="10" fillId="0" borderId="48" xfId="1" applyNumberFormat="1" applyFont="1" applyBorder="1" applyAlignment="1">
      <alignment horizontal="right" vertical="center"/>
    </xf>
    <xf numFmtId="41" fontId="0" fillId="2" borderId="5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1" fontId="24" fillId="2" borderId="0" xfId="1" applyFont="1" applyFill="1" applyAlignment="1">
      <alignment vertical="center"/>
    </xf>
    <xf numFmtId="41" fontId="24" fillId="2" borderId="0" xfId="0" applyNumberFormat="1" applyFont="1" applyFill="1" applyAlignment="1">
      <alignment vertical="center"/>
    </xf>
    <xf numFmtId="0" fontId="10" fillId="0" borderId="9" xfId="0" applyFont="1" applyBorder="1" applyAlignment="1">
      <alignment horizontal="left" vertical="center"/>
    </xf>
    <xf numFmtId="41" fontId="13" fillId="0" borderId="5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21" fillId="7" borderId="36" xfId="0" applyFont="1" applyFill="1" applyBorder="1" applyAlignment="1">
      <alignment vertical="center"/>
    </xf>
    <xf numFmtId="41" fontId="13" fillId="0" borderId="9" xfId="1" applyNumberFormat="1" applyFont="1" applyFill="1" applyBorder="1" applyAlignment="1">
      <alignment horizontal="right" vertical="center"/>
    </xf>
    <xf numFmtId="41" fontId="17" fillId="2" borderId="48" xfId="1" applyFont="1" applyFill="1" applyBorder="1" applyAlignment="1">
      <alignment vertical="center"/>
    </xf>
    <xf numFmtId="41" fontId="17" fillId="2" borderId="9" xfId="1" applyFont="1" applyFill="1" applyBorder="1" applyAlignment="1">
      <alignment vertical="center"/>
    </xf>
    <xf numFmtId="0" fontId="17" fillId="2" borderId="55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57" xfId="0" applyFont="1" applyFill="1" applyBorder="1" applyAlignment="1">
      <alignment vertical="center" wrapText="1"/>
    </xf>
    <xf numFmtId="0" fontId="13" fillId="0" borderId="58" xfId="0" applyFont="1" applyBorder="1" applyAlignment="1">
      <alignment horizontal="left" vertical="center"/>
    </xf>
    <xf numFmtId="41" fontId="13" fillId="0" borderId="58" xfId="1" applyFont="1" applyBorder="1" applyAlignment="1">
      <alignment horizontal="right" vertical="center"/>
    </xf>
    <xf numFmtId="0" fontId="21" fillId="7" borderId="36" xfId="0" applyFont="1" applyFill="1" applyBorder="1">
      <alignment vertical="center"/>
    </xf>
    <xf numFmtId="41" fontId="12" fillId="7" borderId="59" xfId="1" applyFont="1" applyFill="1" applyBorder="1" applyAlignment="1">
      <alignment horizontal="right" vertical="center"/>
    </xf>
    <xf numFmtId="0" fontId="21" fillId="9" borderId="33" xfId="0" applyFont="1" applyFill="1" applyBorder="1" applyAlignment="1">
      <alignment vertical="center"/>
    </xf>
    <xf numFmtId="41" fontId="21" fillId="9" borderId="33" xfId="0" applyNumberFormat="1" applyFont="1" applyFill="1" applyBorder="1" applyAlignment="1">
      <alignment vertical="center"/>
    </xf>
    <xf numFmtId="0" fontId="21" fillId="9" borderId="36" xfId="0" applyFont="1" applyFill="1" applyBorder="1" applyAlignment="1">
      <alignment vertical="center"/>
    </xf>
    <xf numFmtId="0" fontId="21" fillId="0" borderId="60" xfId="0" applyFont="1" applyBorder="1" applyAlignment="1">
      <alignment vertical="center"/>
    </xf>
    <xf numFmtId="41" fontId="21" fillId="8" borderId="40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41" fontId="0" fillId="5" borderId="5" xfId="0" applyNumberFormat="1" applyFill="1" applyBorder="1" applyAlignment="1">
      <alignment vertical="center" wrapText="1"/>
    </xf>
    <xf numFmtId="41" fontId="0" fillId="5" borderId="5" xfId="0" quotePrefix="1" applyNumberFormat="1" applyFill="1" applyBorder="1" applyAlignment="1">
      <alignment vertical="center" wrapText="1"/>
    </xf>
    <xf numFmtId="41" fontId="0" fillId="5" borderId="8" xfId="0" quotePrefix="1" applyNumberFormat="1" applyFill="1" applyBorder="1" applyAlignment="1">
      <alignment vertical="center" wrapText="1"/>
    </xf>
    <xf numFmtId="41" fontId="0" fillId="5" borderId="8" xfId="0" applyNumberFormat="1" applyFill="1" applyBorder="1" applyAlignment="1">
      <alignment vertical="center" wrapText="1"/>
    </xf>
    <xf numFmtId="41" fontId="21" fillId="10" borderId="19" xfId="0" applyNumberFormat="1" applyFont="1" applyFill="1" applyBorder="1" applyAlignment="1">
      <alignment vertical="center" wrapText="1"/>
    </xf>
    <xf numFmtId="41" fontId="21" fillId="10" borderId="20" xfId="0" applyNumberFormat="1" applyFont="1" applyFill="1" applyBorder="1" applyAlignment="1">
      <alignment vertical="center" wrapText="1"/>
    </xf>
    <xf numFmtId="41" fontId="11" fillId="9" borderId="19" xfId="1" applyNumberFormat="1" applyFont="1" applyFill="1" applyBorder="1" applyAlignment="1">
      <alignment horizontal="right" vertical="center"/>
    </xf>
    <xf numFmtId="41" fontId="11" fillId="9" borderId="19" xfId="1" applyFont="1" applyFill="1" applyBorder="1" applyAlignment="1">
      <alignment horizontal="right" vertical="center"/>
    </xf>
    <xf numFmtId="43" fontId="0" fillId="5" borderId="0" xfId="0" applyNumberFormat="1" applyFont="1" applyFill="1">
      <alignment vertical="center"/>
    </xf>
    <xf numFmtId="43" fontId="0" fillId="0" borderId="0" xfId="0" applyNumberFormat="1" applyAlignment="1">
      <alignment vertical="center"/>
    </xf>
    <xf numFmtId="177" fontId="21" fillId="9" borderId="19" xfId="0" applyNumberFormat="1" applyFont="1" applyFill="1" applyBorder="1" applyAlignment="1">
      <alignment vertical="center"/>
    </xf>
    <xf numFmtId="177" fontId="21" fillId="7" borderId="19" xfId="0" applyNumberFormat="1" applyFont="1" applyFill="1" applyBorder="1" applyAlignment="1">
      <alignment vertical="center"/>
    </xf>
    <xf numFmtId="177" fontId="0" fillId="0" borderId="9" xfId="0" applyNumberFormat="1" applyBorder="1" applyAlignment="1">
      <alignment vertical="center"/>
    </xf>
    <xf numFmtId="0" fontId="17" fillId="2" borderId="8" xfId="0" applyFont="1" applyFill="1" applyBorder="1" applyAlignment="1">
      <alignment horizontal="left" vertical="center" wrapText="1"/>
    </xf>
    <xf numFmtId="41" fontId="11" fillId="9" borderId="48" xfId="1" applyNumberFormat="1" applyFont="1" applyFill="1" applyBorder="1" applyAlignment="1">
      <alignment horizontal="right" vertical="center"/>
    </xf>
    <xf numFmtId="41" fontId="17" fillId="2" borderId="8" xfId="1" applyFont="1" applyFill="1" applyBorder="1" applyAlignment="1">
      <alignment vertical="center"/>
    </xf>
    <xf numFmtId="41" fontId="10" fillId="0" borderId="8" xfId="1" applyNumberFormat="1" applyFont="1" applyBorder="1" applyAlignment="1">
      <alignment horizontal="right" vertical="center"/>
    </xf>
    <xf numFmtId="41" fontId="10" fillId="0" borderId="61" xfId="1" applyNumberFormat="1" applyFont="1" applyBorder="1" applyAlignment="1">
      <alignment horizontal="right" vertical="center"/>
    </xf>
    <xf numFmtId="41" fontId="16" fillId="7" borderId="62" xfId="1" applyFont="1" applyFill="1" applyBorder="1" applyAlignment="1">
      <alignment vertical="center"/>
    </xf>
    <xf numFmtId="0" fontId="16" fillId="7" borderId="64" xfId="0" applyFont="1" applyFill="1" applyBorder="1" applyAlignment="1">
      <alignment horizontal="justify" vertical="center" wrapText="1"/>
    </xf>
    <xf numFmtId="0" fontId="16" fillId="7" borderId="62" xfId="0" applyFont="1" applyFill="1" applyBorder="1" applyAlignment="1">
      <alignment horizontal="justify" vertical="center" wrapText="1"/>
    </xf>
    <xf numFmtId="41" fontId="16" fillId="7" borderId="63" xfId="1" applyFont="1" applyFill="1" applyBorder="1" applyAlignment="1">
      <alignment horizontal="right" vertical="center"/>
    </xf>
    <xf numFmtId="0" fontId="0" fillId="0" borderId="65" xfId="0" applyBorder="1" applyAlignment="1">
      <alignment vertical="center"/>
    </xf>
    <xf numFmtId="41" fontId="0" fillId="0" borderId="65" xfId="0" applyNumberFormat="1" applyBorder="1" applyAlignment="1">
      <alignment vertical="center"/>
    </xf>
    <xf numFmtId="41" fontId="0" fillId="0" borderId="65" xfId="1" applyFont="1" applyBorder="1" applyAlignment="1">
      <alignment vertical="center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0" fillId="0" borderId="0" xfId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41" fontId="0" fillId="0" borderId="46" xfId="1" applyFont="1" applyBorder="1" applyAlignment="1">
      <alignment vertical="center"/>
    </xf>
    <xf numFmtId="41" fontId="0" fillId="5" borderId="0" xfId="0" applyNumberFormat="1" applyFont="1" applyFill="1" applyBorder="1" applyAlignment="1">
      <alignment vertical="center" wrapText="1"/>
    </xf>
    <xf numFmtId="41" fontId="0" fillId="5" borderId="0" xfId="1" applyFont="1" applyFill="1" applyBorder="1" applyAlignment="1">
      <alignment vertical="center" wrapText="1"/>
    </xf>
    <xf numFmtId="177" fontId="0" fillId="0" borderId="5" xfId="0" applyNumberFormat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6" fillId="7" borderId="66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177" fontId="10" fillId="0" borderId="73" xfId="1" applyNumberFormat="1" applyFont="1" applyBorder="1" applyAlignment="1">
      <alignment horizontal="right" vertical="center"/>
    </xf>
    <xf numFmtId="176" fontId="10" fillId="0" borderId="73" xfId="1" applyNumberFormat="1" applyFont="1" applyBorder="1" applyAlignment="1">
      <alignment horizontal="right" vertical="center"/>
    </xf>
    <xf numFmtId="177" fontId="11" fillId="9" borderId="74" xfId="1" applyNumberFormat="1" applyFont="1" applyFill="1" applyBorder="1" applyAlignment="1">
      <alignment horizontal="right" vertical="center"/>
    </xf>
    <xf numFmtId="177" fontId="10" fillId="0" borderId="72" xfId="1" applyNumberFormat="1" applyFont="1" applyBorder="1" applyAlignment="1">
      <alignment horizontal="right" vertical="center"/>
    </xf>
    <xf numFmtId="177" fontId="11" fillId="7" borderId="74" xfId="1" applyNumberFormat="1" applyFont="1" applyFill="1" applyBorder="1" applyAlignment="1">
      <alignment horizontal="right" vertical="center"/>
    </xf>
    <xf numFmtId="176" fontId="10" fillId="0" borderId="72" xfId="1" applyNumberFormat="1" applyFont="1" applyBorder="1" applyAlignment="1">
      <alignment horizontal="right" vertical="center"/>
    </xf>
    <xf numFmtId="176" fontId="10" fillId="0" borderId="71" xfId="1" applyNumberFormat="1" applyFont="1" applyBorder="1" applyAlignment="1">
      <alignment horizontal="right" vertical="center"/>
    </xf>
    <xf numFmtId="0" fontId="9" fillId="10" borderId="81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178" fontId="10" fillId="0" borderId="5" xfId="1" applyNumberFormat="1" applyFont="1" applyBorder="1" applyAlignment="1">
      <alignment horizontal="right" vertical="center"/>
    </xf>
    <xf numFmtId="179" fontId="10" fillId="0" borderId="5" xfId="1" applyNumberFormat="1" applyFont="1" applyBorder="1" applyAlignment="1">
      <alignment horizontal="right" vertical="center"/>
    </xf>
    <xf numFmtId="180" fontId="10" fillId="0" borderId="73" xfId="1" applyNumberFormat="1" applyFont="1" applyBorder="1" applyAlignment="1">
      <alignment horizontal="right" vertical="center"/>
    </xf>
    <xf numFmtId="180" fontId="10" fillId="0" borderId="72" xfId="1" applyNumberFormat="1" applyFont="1" applyBorder="1" applyAlignment="1">
      <alignment horizontal="right" vertical="center"/>
    </xf>
    <xf numFmtId="181" fontId="10" fillId="0" borderId="73" xfId="1" applyNumberFormat="1" applyFont="1" applyBorder="1" applyAlignment="1">
      <alignment horizontal="right" vertical="center"/>
    </xf>
    <xf numFmtId="180" fontId="11" fillId="7" borderId="5" xfId="1" applyNumberFormat="1" applyFont="1" applyFill="1" applyBorder="1" applyAlignment="1">
      <alignment horizontal="right" vertical="center"/>
    </xf>
    <xf numFmtId="180" fontId="11" fillId="7" borderId="74" xfId="1" applyNumberFormat="1" applyFont="1" applyFill="1" applyBorder="1" applyAlignment="1">
      <alignment horizontal="right" vertical="center"/>
    </xf>
    <xf numFmtId="178" fontId="11" fillId="7" borderId="19" xfId="1" applyNumberFormat="1" applyFont="1" applyFill="1" applyBorder="1" applyAlignment="1">
      <alignment horizontal="right" vertical="center"/>
    </xf>
    <xf numFmtId="181" fontId="11" fillId="7" borderId="74" xfId="1" applyNumberFormat="1" applyFont="1" applyFill="1" applyBorder="1" applyAlignment="1">
      <alignment horizontal="right" vertical="center"/>
    </xf>
    <xf numFmtId="178" fontId="10" fillId="0" borderId="9" xfId="1" applyNumberFormat="1" applyFont="1" applyBorder="1" applyAlignment="1">
      <alignment horizontal="right" vertical="center"/>
    </xf>
    <xf numFmtId="181" fontId="10" fillId="0" borderId="72" xfId="1" applyNumberFormat="1" applyFont="1" applyBorder="1" applyAlignment="1">
      <alignment horizontal="right" vertical="center"/>
    </xf>
    <xf numFmtId="178" fontId="11" fillId="7" borderId="63" xfId="1" applyNumberFormat="1" applyFont="1" applyFill="1" applyBorder="1" applyAlignment="1">
      <alignment horizontal="right" vertical="center"/>
    </xf>
    <xf numFmtId="181" fontId="11" fillId="7" borderId="75" xfId="1" applyNumberFormat="1" applyFont="1" applyFill="1" applyBorder="1" applyAlignment="1">
      <alignment horizontal="right" vertical="center"/>
    </xf>
    <xf numFmtId="178" fontId="21" fillId="8" borderId="40" xfId="1" applyNumberFormat="1" applyFont="1" applyFill="1" applyBorder="1" applyAlignment="1">
      <alignment horizontal="right" vertical="center"/>
    </xf>
    <xf numFmtId="181" fontId="21" fillId="8" borderId="76" xfId="1" applyNumberFormat="1" applyFont="1" applyFill="1" applyBorder="1" applyAlignment="1">
      <alignment horizontal="right" vertical="center"/>
    </xf>
    <xf numFmtId="178" fontId="21" fillId="8" borderId="47" xfId="1" applyNumberFormat="1" applyFont="1" applyFill="1" applyBorder="1" applyAlignment="1">
      <alignment horizontal="right" vertical="center"/>
    </xf>
    <xf numFmtId="178" fontId="10" fillId="0" borderId="48" xfId="1" applyNumberFormat="1" applyFont="1" applyBorder="1" applyAlignment="1">
      <alignment horizontal="right" vertical="center"/>
    </xf>
    <xf numFmtId="181" fontId="0" fillId="0" borderId="9" xfId="0" applyNumberFormat="1" applyBorder="1" applyAlignment="1">
      <alignment vertical="center"/>
    </xf>
    <xf numFmtId="181" fontId="21" fillId="8" borderId="40" xfId="0" applyNumberFormat="1" applyFont="1" applyFill="1" applyBorder="1" applyAlignment="1">
      <alignment vertical="center"/>
    </xf>
    <xf numFmtId="181" fontId="21" fillId="7" borderId="19" xfId="0" applyNumberFormat="1" applyFont="1" applyFill="1" applyBorder="1" applyAlignment="1">
      <alignment vertical="center"/>
    </xf>
    <xf numFmtId="182" fontId="0" fillId="0" borderId="9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181" fontId="0" fillId="0" borderId="5" xfId="0" applyNumberFormat="1" applyBorder="1" applyAlignment="1">
      <alignment vertical="center"/>
    </xf>
    <xf numFmtId="41" fontId="10" fillId="0" borderId="73" xfId="1" applyNumberFormat="1" applyFont="1" applyBorder="1" applyAlignment="1">
      <alignment horizontal="right" vertical="center"/>
    </xf>
    <xf numFmtId="0" fontId="12" fillId="4" borderId="13" xfId="0" applyFont="1" applyFill="1" applyBorder="1" applyAlignment="1">
      <alignment vertical="center" textRotation="255" wrapText="1"/>
    </xf>
    <xf numFmtId="0" fontId="13" fillId="0" borderId="38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81" fontId="11" fillId="2" borderId="71" xfId="1" applyNumberFormat="1" applyFont="1" applyFill="1" applyBorder="1" applyAlignment="1">
      <alignment horizontal="right" vertical="center"/>
    </xf>
    <xf numFmtId="0" fontId="13" fillId="5" borderId="9" xfId="4" applyNumberFormat="1" applyFont="1" applyFill="1" applyBorder="1" applyAlignment="1">
      <alignment horizontal="left" vertical="center" wrapText="1"/>
    </xf>
    <xf numFmtId="0" fontId="13" fillId="5" borderId="5" xfId="4" applyNumberFormat="1" applyFont="1" applyFill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left" vertical="center"/>
    </xf>
    <xf numFmtId="41" fontId="13" fillId="5" borderId="9" xfId="1" applyNumberFormat="1" applyFont="1" applyFill="1" applyBorder="1" applyAlignment="1">
      <alignment horizontal="right" vertical="center"/>
    </xf>
    <xf numFmtId="41" fontId="13" fillId="5" borderId="48" xfId="1" applyNumberFormat="1" applyFont="1" applyFill="1" applyBorder="1" applyAlignment="1">
      <alignment horizontal="right" vertical="center"/>
    </xf>
    <xf numFmtId="0" fontId="13" fillId="5" borderId="9" xfId="4" applyNumberFormat="1" applyFont="1" applyFill="1" applyBorder="1" applyAlignment="1">
      <alignment vertical="center" wrapText="1"/>
    </xf>
    <xf numFmtId="0" fontId="13" fillId="5" borderId="5" xfId="4" applyNumberFormat="1" applyFont="1" applyFill="1" applyBorder="1" applyAlignment="1">
      <alignment vertical="center" wrapText="1"/>
    </xf>
    <xf numFmtId="0" fontId="13" fillId="5" borderId="5" xfId="0" applyNumberFormat="1" applyFont="1" applyFill="1" applyBorder="1" applyAlignment="1">
      <alignment horizontal="left" vertical="center" wrapText="1"/>
    </xf>
    <xf numFmtId="0" fontId="13" fillId="5" borderId="4" xfId="4" applyNumberFormat="1" applyFont="1" applyFill="1" applyBorder="1" applyAlignment="1">
      <alignment vertical="center" wrapText="1"/>
    </xf>
    <xf numFmtId="181" fontId="10" fillId="2" borderId="84" xfId="1" applyNumberFormat="1" applyFont="1" applyFill="1" applyBorder="1" applyAlignment="1">
      <alignment horizontal="right" vertical="center"/>
    </xf>
    <xf numFmtId="181" fontId="10" fillId="2" borderId="71" xfId="1" applyNumberFormat="1" applyFont="1" applyFill="1" applyBorder="1" applyAlignment="1">
      <alignment horizontal="right" vertical="center"/>
    </xf>
    <xf numFmtId="0" fontId="13" fillId="0" borderId="4" xfId="0" applyNumberFormat="1" applyFont="1" applyBorder="1" applyAlignment="1">
      <alignment horizontal="left" vertical="center"/>
    </xf>
    <xf numFmtId="178" fontId="21" fillId="9" borderId="33" xfId="1" applyNumberFormat="1" applyFont="1" applyFill="1" applyBorder="1" applyAlignment="1">
      <alignment horizontal="right" vertical="center"/>
    </xf>
    <xf numFmtId="181" fontId="21" fillId="9" borderId="82" xfId="1" applyNumberFormat="1" applyFont="1" applyFill="1" applyBorder="1" applyAlignment="1">
      <alignment horizontal="right" vertical="center"/>
    </xf>
    <xf numFmtId="178" fontId="21" fillId="9" borderId="86" xfId="1" applyNumberFormat="1" applyFont="1" applyFill="1" applyBorder="1" applyAlignment="1">
      <alignment horizontal="right" vertical="center"/>
    </xf>
    <xf numFmtId="181" fontId="21" fillId="9" borderId="33" xfId="0" applyNumberFormat="1" applyFont="1" applyFill="1" applyBorder="1" applyAlignment="1">
      <alignment vertical="center"/>
    </xf>
    <xf numFmtId="178" fontId="11" fillId="7" borderId="86" xfId="1" applyNumberFormat="1" applyFont="1" applyFill="1" applyBorder="1" applyAlignment="1">
      <alignment horizontal="right" vertical="center"/>
    </xf>
    <xf numFmtId="181" fontId="21" fillId="7" borderId="33" xfId="0" applyNumberFormat="1" applyFont="1" applyFill="1" applyBorder="1" applyAlignment="1">
      <alignment vertical="center"/>
    </xf>
    <xf numFmtId="181" fontId="21" fillId="7" borderId="8" xfId="0" applyNumberFormat="1" applyFont="1" applyFill="1" applyBorder="1" applyAlignment="1">
      <alignment vertical="center"/>
    </xf>
    <xf numFmtId="181" fontId="24" fillId="2" borderId="5" xfId="0" applyNumberFormat="1" applyFont="1" applyFill="1" applyBorder="1" applyAlignment="1">
      <alignment vertical="center"/>
    </xf>
    <xf numFmtId="41" fontId="13" fillId="0" borderId="21" xfId="1" applyNumberFormat="1" applyFont="1" applyBorder="1" applyAlignment="1">
      <alignment horizontal="right" vertical="center"/>
    </xf>
    <xf numFmtId="0" fontId="9" fillId="10" borderId="78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70" xfId="0" applyFont="1" applyFill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right" vertical="center"/>
    </xf>
    <xf numFmtId="179" fontId="10" fillId="0" borderId="9" xfId="1" applyNumberFormat="1" applyFont="1" applyBorder="1" applyAlignment="1">
      <alignment horizontal="right" vertical="center"/>
    </xf>
    <xf numFmtId="180" fontId="10" fillId="0" borderId="71" xfId="1" applyNumberFormat="1" applyFont="1" applyBorder="1" applyAlignment="1">
      <alignment horizontal="right" vertical="center"/>
    </xf>
    <xf numFmtId="180" fontId="10" fillId="0" borderId="72" xfId="1" applyNumberFormat="1" applyFont="1" applyBorder="1" applyAlignment="1">
      <alignment horizontal="right" vertical="center"/>
    </xf>
    <xf numFmtId="0" fontId="16" fillId="2" borderId="41" xfId="0" applyFont="1" applyFill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horizontal="center" vertical="center" textRotation="255" wrapText="1"/>
    </xf>
    <xf numFmtId="0" fontId="16" fillId="2" borderId="29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shrinkToFit="1"/>
    </xf>
    <xf numFmtId="0" fontId="17" fillId="2" borderId="26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2" borderId="4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9" fillId="2" borderId="42" xfId="0" applyNumberFormat="1" applyFont="1" applyFill="1" applyBorder="1" applyAlignment="1">
      <alignment horizontal="center" vertical="center" textRotation="255" shrinkToFit="1"/>
    </xf>
    <xf numFmtId="0" fontId="19" fillId="2" borderId="13" xfId="0" applyNumberFormat="1" applyFont="1" applyFill="1" applyBorder="1" applyAlignment="1">
      <alignment horizontal="center" vertical="center" textRotation="255" shrinkToFit="1"/>
    </xf>
    <xf numFmtId="0" fontId="19" fillId="2" borderId="15" xfId="0" applyNumberFormat="1" applyFont="1" applyFill="1" applyBorder="1" applyAlignment="1">
      <alignment horizontal="center" vertical="center" textRotation="255" shrinkToFit="1"/>
    </xf>
    <xf numFmtId="0" fontId="10" fillId="0" borderId="3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3" fillId="0" borderId="14" xfId="0" applyNumberFormat="1" applyFont="1" applyBorder="1" applyAlignment="1">
      <alignment horizontal="left" vertical="center"/>
    </xf>
    <xf numFmtId="0" fontId="13" fillId="0" borderId="9" xfId="0" applyNumberFormat="1" applyFont="1" applyBorder="1" applyAlignment="1">
      <alignment horizontal="left" vertical="center"/>
    </xf>
    <xf numFmtId="0" fontId="13" fillId="5" borderId="5" xfId="4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 applyProtection="1">
      <alignment vertical="center" wrapText="1"/>
    </xf>
    <xf numFmtId="0" fontId="13" fillId="0" borderId="13" xfId="0" applyNumberFormat="1" applyFont="1" applyBorder="1" applyAlignment="1">
      <alignment horizontal="left" vertical="center"/>
    </xf>
    <xf numFmtId="0" fontId="13" fillId="0" borderId="26" xfId="0" applyNumberFormat="1" applyFont="1" applyBorder="1" applyAlignment="1">
      <alignment horizontal="left" vertical="center"/>
    </xf>
    <xf numFmtId="0" fontId="13" fillId="5" borderId="4" xfId="4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 applyProtection="1">
      <alignment vertical="center" wrapText="1"/>
    </xf>
    <xf numFmtId="0" fontId="13" fillId="0" borderId="12" xfId="0" applyNumberFormat="1" applyFont="1" applyBorder="1" applyAlignment="1">
      <alignment horizontal="left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11" fillId="2" borderId="42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15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5" xfId="0" applyFont="1" applyFill="1" applyBorder="1" applyAlignment="1">
      <alignment horizontal="center" vertical="center" textRotation="255" wrapText="1"/>
    </xf>
    <xf numFmtId="0" fontId="10" fillId="2" borderId="38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41" fontId="10" fillId="0" borderId="8" xfId="1" applyFont="1" applyBorder="1" applyAlignment="1">
      <alignment horizontal="center" vertical="center"/>
    </xf>
    <xf numFmtId="41" fontId="10" fillId="0" borderId="9" xfId="1" applyFont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 textRotation="255" wrapText="1"/>
    </xf>
    <xf numFmtId="0" fontId="12" fillId="4" borderId="13" xfId="0" applyFont="1" applyFill="1" applyBorder="1" applyAlignment="1">
      <alignment horizontal="center" vertical="center" textRotation="255" wrapText="1"/>
    </xf>
    <xf numFmtId="0" fontId="12" fillId="4" borderId="15" xfId="0" applyFont="1" applyFill="1" applyBorder="1" applyAlignment="1">
      <alignment horizontal="center" vertical="center" textRotation="255" wrapText="1"/>
    </xf>
    <xf numFmtId="0" fontId="12" fillId="5" borderId="87" xfId="0" applyNumberFormat="1" applyFont="1" applyFill="1" applyBorder="1" applyAlignment="1">
      <alignment horizontal="center" vertical="center" textRotation="255" shrinkToFit="1"/>
    </xf>
    <xf numFmtId="0" fontId="12" fillId="5" borderId="61" xfId="0" applyNumberFormat="1" applyFont="1" applyFill="1" applyBorder="1" applyAlignment="1">
      <alignment horizontal="center" vertical="center" textRotation="255" shrinkToFit="1"/>
    </xf>
    <xf numFmtId="0" fontId="12" fillId="5" borderId="48" xfId="0" applyNumberFormat="1" applyFont="1" applyFill="1" applyBorder="1" applyAlignment="1">
      <alignment horizontal="center" vertical="center" textRotation="255" shrinkToFit="1"/>
    </xf>
    <xf numFmtId="41" fontId="9" fillId="10" borderId="71" xfId="1" applyNumberFormat="1" applyFont="1" applyFill="1" applyBorder="1" applyAlignment="1">
      <alignment horizontal="center" vertical="center" wrapText="1"/>
    </xf>
    <xf numFmtId="41" fontId="9" fillId="10" borderId="82" xfId="1" applyNumberFormat="1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1" fontId="9" fillId="10" borderId="80" xfId="1" applyNumberFormat="1" applyFont="1" applyFill="1" applyBorder="1" applyAlignment="1">
      <alignment horizontal="center" vertical="center" wrapText="1"/>
    </xf>
    <xf numFmtId="41" fontId="9" fillId="10" borderId="83" xfId="1" applyNumberFormat="1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/>
    </xf>
    <xf numFmtId="0" fontId="20" fillId="9" borderId="85" xfId="0" applyFont="1" applyFill="1" applyBorder="1" applyAlignment="1">
      <alignment horizontal="center" vertical="center"/>
    </xf>
    <xf numFmtId="41" fontId="21" fillId="8" borderId="69" xfId="0" applyNumberFormat="1" applyFont="1" applyFill="1" applyBorder="1" applyAlignment="1">
      <alignment horizontal="center" vertical="center"/>
    </xf>
    <xf numFmtId="41" fontId="21" fillId="8" borderId="40" xfId="0" applyNumberFormat="1" applyFont="1" applyFill="1" applyBorder="1" applyAlignment="1">
      <alignment horizontal="center" vertical="center"/>
    </xf>
    <xf numFmtId="0" fontId="20" fillId="8" borderId="39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41" fontId="9" fillId="10" borderId="5" xfId="1" applyNumberFormat="1" applyFont="1" applyFill="1" applyBorder="1" applyAlignment="1">
      <alignment horizontal="center" vertical="center" wrapText="1"/>
    </xf>
    <xf numFmtId="41" fontId="9" fillId="10" borderId="19" xfId="1" applyNumberFormat="1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left" vertical="center"/>
    </xf>
    <xf numFmtId="0" fontId="22" fillId="2" borderId="50" xfId="0" applyFont="1" applyFill="1" applyBorder="1" applyAlignment="1">
      <alignment horizontal="left" vertical="center"/>
    </xf>
    <xf numFmtId="0" fontId="32" fillId="0" borderId="5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vertical="center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2" xfId="0" applyFont="1" applyFill="1" applyBorder="1" applyAlignment="1">
      <alignment horizontal="center" vertical="center" wrapText="1"/>
    </xf>
    <xf numFmtId="0" fontId="9" fillId="10" borderId="77" xfId="0" applyFont="1" applyFill="1" applyBorder="1" applyAlignment="1">
      <alignment horizontal="center" vertical="center" wrapText="1"/>
    </xf>
    <xf numFmtId="0" fontId="9" fillId="10" borderId="79" xfId="0" applyFont="1" applyFill="1" applyBorder="1" applyAlignment="1">
      <alignment horizontal="center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 wrapText="1"/>
    </xf>
    <xf numFmtId="41" fontId="9" fillId="10" borderId="8" xfId="1" applyFont="1" applyFill="1" applyBorder="1" applyAlignment="1">
      <alignment horizontal="center" vertical="center" wrapText="1"/>
    </xf>
    <xf numFmtId="41" fontId="9" fillId="10" borderId="33" xfId="1" applyFont="1" applyFill="1" applyBorder="1" applyAlignment="1">
      <alignment horizontal="center" vertical="center" wrapText="1"/>
    </xf>
    <xf numFmtId="41" fontId="9" fillId="10" borderId="8" xfId="1" applyNumberFormat="1" applyFont="1" applyFill="1" applyBorder="1" applyAlignment="1">
      <alignment horizontal="center" vertical="center" wrapText="1"/>
    </xf>
    <xf numFmtId="41" fontId="9" fillId="10" borderId="33" xfId="1" applyNumberFormat="1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41" fontId="9" fillId="10" borderId="5" xfId="1" applyFont="1" applyFill="1" applyBorder="1" applyAlignment="1">
      <alignment horizontal="center" vertical="center" wrapText="1"/>
    </xf>
    <xf numFmtId="41" fontId="9" fillId="10" borderId="19" xfId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15" fillId="5" borderId="41" xfId="0" applyNumberFormat="1" applyFont="1" applyFill="1" applyBorder="1" applyAlignment="1">
      <alignment horizontal="center" vertical="center" textRotation="255" wrapText="1"/>
    </xf>
    <xf numFmtId="0" fontId="15" fillId="5" borderId="22" xfId="0" applyNumberFormat="1" applyFont="1" applyFill="1" applyBorder="1" applyAlignment="1">
      <alignment horizontal="center" vertical="center" textRotation="255" wrapText="1"/>
    </xf>
    <xf numFmtId="0" fontId="15" fillId="5" borderId="29" xfId="0" applyNumberFormat="1" applyFont="1" applyFill="1" applyBorder="1" applyAlignment="1">
      <alignment horizontal="center" vertical="center" textRotation="255" wrapText="1"/>
    </xf>
    <xf numFmtId="41" fontId="0" fillId="5" borderId="38" xfId="0" applyNumberFormat="1" applyFont="1" applyFill="1" applyBorder="1" applyAlignment="1">
      <alignment horizontal="left" vertical="center" wrapText="1"/>
    </xf>
    <xf numFmtId="41" fontId="0" fillId="5" borderId="44" xfId="0" applyNumberFormat="1" applyFont="1" applyFill="1" applyBorder="1" applyAlignment="1">
      <alignment horizontal="left" vertical="center" wrapText="1"/>
    </xf>
    <xf numFmtId="41" fontId="0" fillId="5" borderId="43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15" fillId="6" borderId="18" xfId="0" applyNumberFormat="1" applyFont="1" applyFill="1" applyBorder="1" applyAlignment="1">
      <alignment horizontal="center" vertical="center" wrapText="1"/>
    </xf>
    <xf numFmtId="41" fontId="15" fillId="6" borderId="19" xfId="0" applyNumberFormat="1" applyFont="1" applyFill="1" applyBorder="1" applyAlignment="1">
      <alignment horizontal="center" vertical="center" wrapText="1"/>
    </xf>
    <xf numFmtId="41" fontId="0" fillId="2" borderId="8" xfId="0" applyNumberFormat="1" applyFont="1" applyFill="1" applyBorder="1" applyAlignment="1">
      <alignment horizontal="left" vertical="center" wrapText="1"/>
    </xf>
    <xf numFmtId="41" fontId="0" fillId="2" borderId="14" xfId="0" applyNumberFormat="1" applyFont="1" applyFill="1" applyBorder="1" applyAlignment="1">
      <alignment horizontal="left" vertical="center" wrapText="1"/>
    </xf>
    <xf numFmtId="41" fontId="0" fillId="2" borderId="9" xfId="0" applyNumberFormat="1" applyFont="1" applyFill="1" applyBorder="1" applyAlignment="1">
      <alignment horizontal="left" vertical="center" wrapText="1"/>
    </xf>
    <xf numFmtId="41" fontId="9" fillId="2" borderId="8" xfId="1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9" fillId="2" borderId="8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</cellXfs>
  <cellStyles count="5">
    <cellStyle name="쉼표 [0]" xfId="1" builtinId="6"/>
    <cellStyle name="쉼표 [0] 4" xfId="2"/>
    <cellStyle name="표준" xfId="0" builtinId="0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tabSelected="1" view="pageBreakPreview" topLeftCell="A106" zoomScale="85" zoomScaleNormal="85" zoomScaleSheetLayoutView="85" workbookViewId="0">
      <pane xSplit="1" topLeftCell="B1" activePane="topRight" state="frozen"/>
      <selection pane="topRight" activeCell="H133" sqref="H133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25" style="4" customWidth="1"/>
    <col min="7" max="7" width="16.25" style="8" customWidth="1"/>
    <col min="8" max="8" width="8.5" style="8" customWidth="1"/>
    <col min="9" max="9" width="16.25" style="4" customWidth="1"/>
    <col min="10" max="10" width="14.375" style="4" customWidth="1"/>
    <col min="11" max="11" width="19.375" style="4" customWidth="1"/>
    <col min="12" max="13" width="16.375" style="4" customWidth="1"/>
    <col min="14" max="14" width="16.375" style="8" customWidth="1"/>
    <col min="15" max="15" width="8.875" style="4" customWidth="1"/>
    <col min="16" max="16384" width="9" style="4"/>
  </cols>
  <sheetData>
    <row r="1" spans="1:15" x14ac:dyDescent="0.3">
      <c r="A1" s="292" t="s">
        <v>407</v>
      </c>
      <c r="B1" s="293"/>
      <c r="C1" s="293"/>
      <c r="D1" s="293"/>
      <c r="E1" s="55"/>
      <c r="F1" s="56"/>
      <c r="G1" s="57"/>
      <c r="H1" s="57"/>
      <c r="I1" s="56"/>
      <c r="J1" s="56"/>
      <c r="K1" s="56"/>
      <c r="L1" s="56"/>
      <c r="M1" s="56"/>
      <c r="N1" s="57"/>
      <c r="O1" s="280"/>
    </row>
    <row r="2" spans="1:15" ht="21" x14ac:dyDescent="0.3">
      <c r="A2" s="294" t="s">
        <v>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81"/>
    </row>
    <row r="3" spans="1:15" ht="24" x14ac:dyDescent="0.3">
      <c r="A3" s="296" t="s">
        <v>322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81"/>
    </row>
    <row r="4" spans="1:15" x14ac:dyDescent="0.3">
      <c r="A4" s="298" t="s">
        <v>323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81"/>
    </row>
    <row r="5" spans="1:15" ht="17.25" thickBot="1" x14ac:dyDescent="0.35">
      <c r="A5" s="300" t="s">
        <v>337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281"/>
    </row>
    <row r="6" spans="1:15" x14ac:dyDescent="0.3">
      <c r="A6" s="302" t="s">
        <v>2</v>
      </c>
      <c r="B6" s="192" t="s">
        <v>3</v>
      </c>
      <c r="C6" s="193"/>
      <c r="D6" s="193"/>
      <c r="E6" s="193"/>
      <c r="F6" s="193"/>
      <c r="G6" s="193"/>
      <c r="H6" s="194"/>
      <c r="I6" s="277" t="s">
        <v>4</v>
      </c>
      <c r="J6" s="278"/>
      <c r="K6" s="278"/>
      <c r="L6" s="278"/>
      <c r="M6" s="278"/>
      <c r="N6" s="278"/>
      <c r="O6" s="279"/>
    </row>
    <row r="7" spans="1:15" x14ac:dyDescent="0.3">
      <c r="A7" s="303"/>
      <c r="B7" s="305" t="s">
        <v>5</v>
      </c>
      <c r="C7" s="306"/>
      <c r="D7" s="307"/>
      <c r="E7" s="308" t="s">
        <v>328</v>
      </c>
      <c r="F7" s="308" t="s">
        <v>329</v>
      </c>
      <c r="G7" s="310" t="s">
        <v>338</v>
      </c>
      <c r="H7" s="275" t="s">
        <v>331</v>
      </c>
      <c r="I7" s="307" t="s">
        <v>5</v>
      </c>
      <c r="J7" s="312"/>
      <c r="K7" s="312"/>
      <c r="L7" s="313" t="s">
        <v>328</v>
      </c>
      <c r="M7" s="313" t="s">
        <v>329</v>
      </c>
      <c r="N7" s="290" t="s">
        <v>339</v>
      </c>
      <c r="O7" s="282" t="s">
        <v>331</v>
      </c>
    </row>
    <row r="8" spans="1:15" ht="17.25" thickBot="1" x14ac:dyDescent="0.35">
      <c r="A8" s="304"/>
      <c r="B8" s="138" t="s">
        <v>6</v>
      </c>
      <c r="C8" s="139" t="s">
        <v>7</v>
      </c>
      <c r="D8" s="139" t="s">
        <v>8</v>
      </c>
      <c r="E8" s="309"/>
      <c r="F8" s="309"/>
      <c r="G8" s="311"/>
      <c r="H8" s="276"/>
      <c r="I8" s="140" t="s">
        <v>6</v>
      </c>
      <c r="J8" s="139" t="s">
        <v>7</v>
      </c>
      <c r="K8" s="139" t="s">
        <v>8</v>
      </c>
      <c r="L8" s="314"/>
      <c r="M8" s="314"/>
      <c r="N8" s="291"/>
      <c r="O8" s="283"/>
    </row>
    <row r="9" spans="1:15" ht="16.5" customHeight="1" x14ac:dyDescent="0.3">
      <c r="A9" s="255" t="s">
        <v>60</v>
      </c>
      <c r="B9" s="223" t="s">
        <v>9</v>
      </c>
      <c r="C9" s="125" t="s">
        <v>10</v>
      </c>
      <c r="D9" s="125" t="s">
        <v>11</v>
      </c>
      <c r="E9" s="58">
        <f>법인회계합계!E9+법인회계합계!E10+법인회계합계!E11+법인회계합계!E12</f>
        <v>76399953</v>
      </c>
      <c r="F9" s="58">
        <f>법인회계합계!F9+법인회계합계!F10+법인회계합계!F11+법인회계합계!F12</f>
        <v>76499953</v>
      </c>
      <c r="G9" s="54">
        <f>F9-E9</f>
        <v>100000</v>
      </c>
      <c r="H9" s="134">
        <f>G9/E9*100</f>
        <v>0.13089013287743775</v>
      </c>
      <c r="I9" s="126" t="s">
        <v>51</v>
      </c>
      <c r="J9" s="53" t="s">
        <v>36</v>
      </c>
      <c r="K9" s="53" t="s">
        <v>20</v>
      </c>
      <c r="L9" s="58">
        <f>법인회계합계!K9</f>
        <v>40805599</v>
      </c>
      <c r="M9" s="58">
        <f>법인회계합계!L9</f>
        <v>40805599</v>
      </c>
      <c r="N9" s="59">
        <f>M9-L9</f>
        <v>0</v>
      </c>
      <c r="O9" s="69">
        <f>N9/L10*100</f>
        <v>0</v>
      </c>
    </row>
    <row r="10" spans="1:15" x14ac:dyDescent="0.3">
      <c r="A10" s="256"/>
      <c r="B10" s="223"/>
      <c r="C10" s="2" t="s">
        <v>29</v>
      </c>
      <c r="D10" s="2" t="s">
        <v>12</v>
      </c>
      <c r="E10" s="3">
        <f>법인회계합계!E13+법인회계합계!E14</f>
        <v>2621430</v>
      </c>
      <c r="F10" s="3">
        <f>법인회계합계!F13+법인회계합계!F14</f>
        <v>2471480</v>
      </c>
      <c r="G10" s="142">
        <f>F10-E10</f>
        <v>-149950</v>
      </c>
      <c r="H10" s="143">
        <f t="shared" ref="H10:H73" si="0">G10/E10*100</f>
        <v>-5.7201603704848116</v>
      </c>
      <c r="I10" s="127" t="s">
        <v>52</v>
      </c>
      <c r="J10" s="2" t="s">
        <v>37</v>
      </c>
      <c r="K10" s="2" t="s">
        <v>21</v>
      </c>
      <c r="L10" s="3">
        <f>법인회계합계!K10</f>
        <v>20000000</v>
      </c>
      <c r="M10" s="3">
        <f>법인회계합계!L10</f>
        <v>20000000</v>
      </c>
      <c r="N10" s="59">
        <f t="shared" ref="N10:N73" si="1">M10-L10</f>
        <v>0</v>
      </c>
      <c r="O10" s="68"/>
    </row>
    <row r="11" spans="1:15" ht="27" x14ac:dyDescent="0.3">
      <c r="A11" s="256"/>
      <c r="B11" s="224"/>
      <c r="C11" s="2" t="s">
        <v>30</v>
      </c>
      <c r="D11" s="6" t="s">
        <v>61</v>
      </c>
      <c r="E11" s="3">
        <f>법인회계합계!E15+법인회계합계!E16+법인회계합계!E17+법인회계합계!E18+법인회계합계!E19+법인회계합계!E20</f>
        <v>48569080</v>
      </c>
      <c r="F11" s="3">
        <f>법인회계합계!F15+법인회계합계!F16+법인회계합계!F17+법인회계합계!F18+법인회계합계!F19+법인회계합계!F20</f>
        <v>48495360</v>
      </c>
      <c r="G11" s="142">
        <f t="shared" ref="G11:G74" si="2">F11-E11</f>
        <v>-73720</v>
      </c>
      <c r="H11" s="143">
        <f t="shared" si="0"/>
        <v>-0.15178380978186123</v>
      </c>
      <c r="I11" s="127" t="s">
        <v>53</v>
      </c>
      <c r="J11" s="2" t="s">
        <v>38</v>
      </c>
      <c r="K11" s="2" t="s">
        <v>22</v>
      </c>
      <c r="L11" s="3">
        <f>법인회계합계!K11</f>
        <v>0</v>
      </c>
      <c r="M11" s="3">
        <f>법인회계합계!L11</f>
        <v>0</v>
      </c>
      <c r="N11" s="59">
        <f t="shared" si="1"/>
        <v>0</v>
      </c>
      <c r="O11" s="68">
        <f t="shared" ref="O11:O20" si="3">N11/L12*100</f>
        <v>0</v>
      </c>
    </row>
    <row r="12" spans="1:15" x14ac:dyDescent="0.3">
      <c r="A12" s="256"/>
      <c r="B12" s="2" t="s">
        <v>45</v>
      </c>
      <c r="C12" s="2" t="s">
        <v>31</v>
      </c>
      <c r="D12" s="2" t="s">
        <v>13</v>
      </c>
      <c r="E12" s="3">
        <f>법인회계합계!E21</f>
        <v>4474672</v>
      </c>
      <c r="F12" s="3">
        <f>법인회계합계!F21</f>
        <v>0</v>
      </c>
      <c r="G12" s="142">
        <f t="shared" si="2"/>
        <v>-4474672</v>
      </c>
      <c r="H12" s="143">
        <f t="shared" si="0"/>
        <v>-100</v>
      </c>
      <c r="I12" s="225" t="s">
        <v>54</v>
      </c>
      <c r="J12" s="227" t="s">
        <v>39</v>
      </c>
      <c r="K12" s="2" t="s">
        <v>23</v>
      </c>
      <c r="L12" s="3">
        <f>법인회계합계!K12</f>
        <v>2787910</v>
      </c>
      <c r="M12" s="3">
        <f>법인회계합계!L12</f>
        <v>2787910</v>
      </c>
      <c r="N12" s="59">
        <f t="shared" si="1"/>
        <v>0</v>
      </c>
      <c r="O12" s="68">
        <f t="shared" si="3"/>
        <v>0</v>
      </c>
    </row>
    <row r="13" spans="1:15" x14ac:dyDescent="0.3">
      <c r="A13" s="256"/>
      <c r="B13" s="2" t="s">
        <v>46</v>
      </c>
      <c r="C13" s="2" t="s">
        <v>62</v>
      </c>
      <c r="D13" s="2" t="s">
        <v>14</v>
      </c>
      <c r="E13" s="3">
        <f>법인회계합계!E22</f>
        <v>200000</v>
      </c>
      <c r="F13" s="3">
        <f>법인회계합계!F22</f>
        <v>200000</v>
      </c>
      <c r="G13" s="142">
        <f t="shared" si="2"/>
        <v>0</v>
      </c>
      <c r="H13" s="143"/>
      <c r="I13" s="226"/>
      <c r="J13" s="224"/>
      <c r="K13" s="2" t="s">
        <v>24</v>
      </c>
      <c r="L13" s="3">
        <f>법인회계합계!K13</f>
        <v>62808974</v>
      </c>
      <c r="M13" s="3">
        <f>법인회계합계!L13</f>
        <v>72799353</v>
      </c>
      <c r="N13" s="59">
        <f t="shared" si="1"/>
        <v>9990379</v>
      </c>
      <c r="O13" s="68"/>
    </row>
    <row r="14" spans="1:15" x14ac:dyDescent="0.3">
      <c r="A14" s="256"/>
      <c r="B14" s="2" t="s">
        <v>47</v>
      </c>
      <c r="C14" s="2" t="s">
        <v>32</v>
      </c>
      <c r="D14" s="2" t="s">
        <v>15</v>
      </c>
      <c r="E14" s="3">
        <f>법인회계합계!E23</f>
        <v>46638151</v>
      </c>
      <c r="F14" s="3">
        <f>법인회계합계!F23</f>
        <v>46638151</v>
      </c>
      <c r="G14" s="142">
        <f t="shared" si="2"/>
        <v>0</v>
      </c>
      <c r="H14" s="143"/>
      <c r="I14" s="127" t="s">
        <v>55</v>
      </c>
      <c r="J14" s="2" t="s">
        <v>40</v>
      </c>
      <c r="K14" s="2" t="s">
        <v>25</v>
      </c>
      <c r="L14" s="3">
        <f>법인회계합계!K14</f>
        <v>0</v>
      </c>
      <c r="M14" s="3">
        <f>법인회계합계!L14</f>
        <v>0</v>
      </c>
      <c r="N14" s="59">
        <f t="shared" si="1"/>
        <v>0</v>
      </c>
      <c r="O14" s="68">
        <f t="shared" si="3"/>
        <v>0</v>
      </c>
    </row>
    <row r="15" spans="1:15" x14ac:dyDescent="0.3">
      <c r="A15" s="256"/>
      <c r="B15" s="2" t="s">
        <v>48</v>
      </c>
      <c r="C15" s="2" t="s">
        <v>33</v>
      </c>
      <c r="D15" s="2" t="s">
        <v>16</v>
      </c>
      <c r="E15" s="3"/>
      <c r="F15" s="3"/>
      <c r="G15" s="142">
        <f t="shared" si="2"/>
        <v>0</v>
      </c>
      <c r="H15" s="143"/>
      <c r="I15" s="127" t="s">
        <v>56</v>
      </c>
      <c r="J15" s="2" t="s">
        <v>41</v>
      </c>
      <c r="K15" s="2" t="s">
        <v>42</v>
      </c>
      <c r="L15" s="3">
        <f>법인회계합계!K15</f>
        <v>20901400</v>
      </c>
      <c r="M15" s="3">
        <f>법인회계합계!L15</f>
        <v>20913120</v>
      </c>
      <c r="N15" s="59">
        <f t="shared" si="1"/>
        <v>11720</v>
      </c>
      <c r="O15" s="122">
        <f t="shared" si="3"/>
        <v>2.1130480718436346</v>
      </c>
    </row>
    <row r="16" spans="1:15" x14ac:dyDescent="0.3">
      <c r="A16" s="256"/>
      <c r="B16" s="227" t="s">
        <v>49</v>
      </c>
      <c r="C16" s="227" t="s">
        <v>34</v>
      </c>
      <c r="D16" s="227" t="s">
        <v>17</v>
      </c>
      <c r="E16" s="267">
        <f>법인회계합계!E24</f>
        <v>3256697</v>
      </c>
      <c r="F16" s="267">
        <f>법인회계합계!F24</f>
        <v>2509227</v>
      </c>
      <c r="G16" s="195">
        <f t="shared" si="2"/>
        <v>-747470</v>
      </c>
      <c r="H16" s="197">
        <f t="shared" si="0"/>
        <v>-22.951782127720204</v>
      </c>
      <c r="I16" s="258" t="s">
        <v>57</v>
      </c>
      <c r="J16" s="261" t="s">
        <v>43</v>
      </c>
      <c r="K16" s="87" t="s">
        <v>26</v>
      </c>
      <c r="L16" s="3">
        <f>법인회계합계!K16</f>
        <v>554649</v>
      </c>
      <c r="M16" s="3">
        <f>법인회계합계!L16</f>
        <v>554649</v>
      </c>
      <c r="N16" s="59">
        <f t="shared" si="1"/>
        <v>0</v>
      </c>
      <c r="O16" s="68">
        <f t="shared" si="3"/>
        <v>0</v>
      </c>
    </row>
    <row r="17" spans="1:15" x14ac:dyDescent="0.3">
      <c r="A17" s="256"/>
      <c r="B17" s="224"/>
      <c r="C17" s="224"/>
      <c r="D17" s="224"/>
      <c r="E17" s="268"/>
      <c r="F17" s="268"/>
      <c r="G17" s="196"/>
      <c r="H17" s="198"/>
      <c r="I17" s="259"/>
      <c r="J17" s="262"/>
      <c r="K17" s="87" t="s">
        <v>105</v>
      </c>
      <c r="L17" s="3">
        <f>법인회계합계!K17</f>
        <v>4884771</v>
      </c>
      <c r="M17" s="3">
        <f>법인회계합계!L17</f>
        <v>4884771</v>
      </c>
      <c r="N17" s="59">
        <f t="shared" si="1"/>
        <v>0</v>
      </c>
      <c r="O17" s="68"/>
    </row>
    <row r="18" spans="1:15" x14ac:dyDescent="0.3">
      <c r="A18" s="256"/>
      <c r="B18" s="2" t="s">
        <v>50</v>
      </c>
      <c r="C18" s="2" t="s">
        <v>35</v>
      </c>
      <c r="D18" s="2" t="s">
        <v>18</v>
      </c>
      <c r="E18" s="49">
        <f>법인회계합계!E25</f>
        <v>0</v>
      </c>
      <c r="F18" s="49">
        <f>법인회계합계!F25</f>
        <v>0</v>
      </c>
      <c r="G18" s="49">
        <v>0</v>
      </c>
      <c r="H18" s="164" t="s">
        <v>340</v>
      </c>
      <c r="I18" s="260"/>
      <c r="J18" s="263"/>
      <c r="K18" s="87" t="s">
        <v>320</v>
      </c>
      <c r="L18" s="3"/>
      <c r="M18" s="3"/>
      <c r="N18" s="59">
        <f t="shared" si="1"/>
        <v>0</v>
      </c>
      <c r="O18" s="68">
        <f t="shared" si="3"/>
        <v>0</v>
      </c>
    </row>
    <row r="19" spans="1:15" x14ac:dyDescent="0.3">
      <c r="A19" s="256"/>
      <c r="B19" s="2" t="s">
        <v>19</v>
      </c>
      <c r="C19" s="2" t="s">
        <v>19</v>
      </c>
      <c r="D19" s="2" t="s">
        <v>19</v>
      </c>
      <c r="E19" s="3">
        <f>법인회계합계!E26</f>
        <v>0</v>
      </c>
      <c r="F19" s="3">
        <f>법인회계합계!F26</f>
        <v>15301570</v>
      </c>
      <c r="G19" s="142">
        <f t="shared" si="2"/>
        <v>15301570</v>
      </c>
      <c r="H19" s="143">
        <v>0</v>
      </c>
      <c r="I19" s="225" t="s">
        <v>58</v>
      </c>
      <c r="J19" s="227" t="s">
        <v>44</v>
      </c>
      <c r="K19" s="2" t="s">
        <v>27</v>
      </c>
      <c r="L19" s="3">
        <f>법인회계합계!K19</f>
        <v>8673219</v>
      </c>
      <c r="M19" s="3">
        <f>법인회계합계!L19</f>
        <v>8671498</v>
      </c>
      <c r="N19" s="157">
        <f t="shared" si="1"/>
        <v>-1721</v>
      </c>
      <c r="O19" s="163">
        <f t="shared" si="3"/>
        <v>-8.2965904291477672E-3</v>
      </c>
    </row>
    <row r="20" spans="1:15" x14ac:dyDescent="0.3">
      <c r="A20" s="256"/>
      <c r="B20" s="5"/>
      <c r="C20" s="5"/>
      <c r="D20" s="5"/>
      <c r="E20" s="3"/>
      <c r="F20" s="3"/>
      <c r="G20" s="142"/>
      <c r="H20" s="143"/>
      <c r="I20" s="226"/>
      <c r="J20" s="224"/>
      <c r="K20" s="2" t="s">
        <v>28</v>
      </c>
      <c r="L20" s="3">
        <f>법인회계합계!K20</f>
        <v>20743461</v>
      </c>
      <c r="M20" s="3">
        <f>법인회계합계!L20</f>
        <v>20698841</v>
      </c>
      <c r="N20" s="157">
        <f t="shared" si="1"/>
        <v>-44620</v>
      </c>
      <c r="O20" s="163">
        <f t="shared" si="3"/>
        <v>-2.4494951780929843E-2</v>
      </c>
    </row>
    <row r="21" spans="1:15" s="84" customFormat="1" ht="17.25" thickBot="1" x14ac:dyDescent="0.35">
      <c r="A21" s="257"/>
      <c r="B21" s="264" t="s">
        <v>59</v>
      </c>
      <c r="C21" s="265"/>
      <c r="D21" s="266"/>
      <c r="E21" s="95">
        <f>SUM(E9:E20)</f>
        <v>182159983</v>
      </c>
      <c r="F21" s="95">
        <f>SUM(F9:F20)</f>
        <v>192115741</v>
      </c>
      <c r="G21" s="94">
        <f>F21-E21</f>
        <v>9955758</v>
      </c>
      <c r="H21" s="133">
        <f t="shared" si="0"/>
        <v>5.4653924731646466</v>
      </c>
      <c r="I21" s="265" t="s">
        <v>59</v>
      </c>
      <c r="J21" s="265"/>
      <c r="K21" s="266"/>
      <c r="L21" s="95">
        <f>SUM(L9:L20)</f>
        <v>182159983</v>
      </c>
      <c r="M21" s="95">
        <f>SUM(M9:M20)</f>
        <v>192115741</v>
      </c>
      <c r="N21" s="102">
        <f t="shared" si="1"/>
        <v>9955758</v>
      </c>
      <c r="O21" s="98">
        <f>N21/L21*100</f>
        <v>5.4653924731646466</v>
      </c>
    </row>
    <row r="22" spans="1:15" ht="17.45" customHeight="1" x14ac:dyDescent="0.3">
      <c r="A22" s="249" t="s">
        <v>112</v>
      </c>
      <c r="B22" s="223" t="s">
        <v>63</v>
      </c>
      <c r="C22" s="125" t="s">
        <v>64</v>
      </c>
      <c r="D22" s="125" t="s">
        <v>65</v>
      </c>
      <c r="E22" s="58">
        <v>900627000</v>
      </c>
      <c r="F22" s="58">
        <v>893592230</v>
      </c>
      <c r="G22" s="141">
        <f t="shared" si="2"/>
        <v>-7034770</v>
      </c>
      <c r="H22" s="144">
        <f t="shared" si="0"/>
        <v>-0.7810969469047675</v>
      </c>
      <c r="I22" s="126" t="s">
        <v>66</v>
      </c>
      <c r="J22" s="65" t="s">
        <v>67</v>
      </c>
      <c r="K22" s="65" t="s">
        <v>68</v>
      </c>
      <c r="L22" s="58">
        <v>0</v>
      </c>
      <c r="M22" s="58">
        <v>0</v>
      </c>
      <c r="N22" s="59">
        <f t="shared" si="1"/>
        <v>0</v>
      </c>
      <c r="O22" s="69"/>
    </row>
    <row r="23" spans="1:15" x14ac:dyDescent="0.3">
      <c r="A23" s="250"/>
      <c r="B23" s="223"/>
      <c r="C23" s="2" t="s">
        <v>69</v>
      </c>
      <c r="D23" s="2" t="s">
        <v>113</v>
      </c>
      <c r="E23" s="3">
        <v>9800000</v>
      </c>
      <c r="F23" s="3">
        <v>3298660</v>
      </c>
      <c r="G23" s="141">
        <f t="shared" si="2"/>
        <v>-6501340</v>
      </c>
      <c r="H23" s="143">
        <f t="shared" si="0"/>
        <v>-66.340204081632649</v>
      </c>
      <c r="I23" s="127" t="s">
        <v>70</v>
      </c>
      <c r="J23" s="2" t="s">
        <v>71</v>
      </c>
      <c r="K23" s="2" t="s">
        <v>72</v>
      </c>
      <c r="L23" s="3">
        <v>238430000</v>
      </c>
      <c r="M23" s="3">
        <v>205617810</v>
      </c>
      <c r="N23" s="157">
        <f t="shared" si="1"/>
        <v>-32812190</v>
      </c>
      <c r="O23" s="162">
        <f t="shared" ref="O23:O86" si="4">N23/L23*100</f>
        <v>-13.761770750325041</v>
      </c>
    </row>
    <row r="24" spans="1:15" ht="27" x14ac:dyDescent="0.3">
      <c r="A24" s="250"/>
      <c r="B24" s="224"/>
      <c r="C24" s="2" t="s">
        <v>73</v>
      </c>
      <c r="D24" s="6" t="s">
        <v>74</v>
      </c>
      <c r="E24" s="3">
        <v>140242000</v>
      </c>
      <c r="F24" s="3">
        <v>121042174</v>
      </c>
      <c r="G24" s="141">
        <f t="shared" si="2"/>
        <v>-19199826</v>
      </c>
      <c r="H24" s="143">
        <f t="shared" si="0"/>
        <v>-13.690496427603712</v>
      </c>
      <c r="I24" s="127" t="s">
        <v>75</v>
      </c>
      <c r="J24" s="2" t="s">
        <v>76</v>
      </c>
      <c r="K24" s="2" t="s">
        <v>77</v>
      </c>
      <c r="L24" s="3">
        <v>1497018000</v>
      </c>
      <c r="M24" s="3">
        <v>1496933570</v>
      </c>
      <c r="N24" s="157">
        <f t="shared" si="1"/>
        <v>-84430</v>
      </c>
      <c r="O24" s="162">
        <f t="shared" si="4"/>
        <v>-5.6398787456129456E-3</v>
      </c>
    </row>
    <row r="25" spans="1:15" x14ac:dyDescent="0.3">
      <c r="A25" s="250"/>
      <c r="B25" s="2" t="s">
        <v>78</v>
      </c>
      <c r="C25" s="2" t="s">
        <v>79</v>
      </c>
      <c r="D25" s="2" t="s">
        <v>114</v>
      </c>
      <c r="E25" s="3">
        <v>127425000</v>
      </c>
      <c r="F25" s="3">
        <v>98952730</v>
      </c>
      <c r="G25" s="141">
        <f t="shared" si="2"/>
        <v>-28472270</v>
      </c>
      <c r="H25" s="143">
        <f t="shared" si="0"/>
        <v>-22.344335883853248</v>
      </c>
      <c r="I25" s="225" t="s">
        <v>80</v>
      </c>
      <c r="J25" s="227" t="s">
        <v>81</v>
      </c>
      <c r="K25" s="2" t="s">
        <v>82</v>
      </c>
      <c r="L25" s="3">
        <v>176787000</v>
      </c>
      <c r="M25" s="3">
        <v>177952591</v>
      </c>
      <c r="N25" s="157">
        <f t="shared" si="1"/>
        <v>1165591</v>
      </c>
      <c r="O25" s="162">
        <f t="shared" si="4"/>
        <v>0.65931940696996949</v>
      </c>
    </row>
    <row r="26" spans="1:15" x14ac:dyDescent="0.3">
      <c r="A26" s="250"/>
      <c r="B26" s="2" t="s">
        <v>83</v>
      </c>
      <c r="C26" s="2" t="s">
        <v>84</v>
      </c>
      <c r="D26" s="2" t="s">
        <v>85</v>
      </c>
      <c r="E26" s="3">
        <v>855112000</v>
      </c>
      <c r="F26" s="3">
        <v>757843297</v>
      </c>
      <c r="G26" s="141">
        <f t="shared" si="2"/>
        <v>-97268703</v>
      </c>
      <c r="H26" s="143">
        <f t="shared" si="0"/>
        <v>-11.374966437145076</v>
      </c>
      <c r="I26" s="226"/>
      <c r="J26" s="224"/>
      <c r="K26" s="2" t="s">
        <v>86</v>
      </c>
      <c r="L26" s="3">
        <v>18000000</v>
      </c>
      <c r="M26" s="3">
        <v>16475540</v>
      </c>
      <c r="N26" s="157">
        <f t="shared" si="1"/>
        <v>-1524460</v>
      </c>
      <c r="O26" s="162">
        <f t="shared" si="4"/>
        <v>-8.4692222222222231</v>
      </c>
    </row>
    <row r="27" spans="1:15" x14ac:dyDescent="0.3">
      <c r="A27" s="250"/>
      <c r="B27" s="2" t="s">
        <v>87</v>
      </c>
      <c r="C27" s="2" t="s">
        <v>88</v>
      </c>
      <c r="D27" s="2" t="s">
        <v>115</v>
      </c>
      <c r="E27" s="3">
        <v>0</v>
      </c>
      <c r="F27" s="3">
        <v>0</v>
      </c>
      <c r="G27" s="141">
        <f t="shared" si="2"/>
        <v>0</v>
      </c>
      <c r="H27" s="132"/>
      <c r="I27" s="127" t="s">
        <v>89</v>
      </c>
      <c r="J27" s="2" t="s">
        <v>90</v>
      </c>
      <c r="K27" s="2" t="s">
        <v>91</v>
      </c>
      <c r="L27" s="3">
        <v>0</v>
      </c>
      <c r="M27" s="3">
        <v>0</v>
      </c>
      <c r="N27" s="59">
        <f t="shared" si="1"/>
        <v>0</v>
      </c>
      <c r="O27" s="69"/>
    </row>
    <row r="28" spans="1:15" x14ac:dyDescent="0.3">
      <c r="A28" s="250"/>
      <c r="B28" s="2" t="s">
        <v>92</v>
      </c>
      <c r="C28" s="2" t="s">
        <v>93</v>
      </c>
      <c r="D28" s="2" t="s">
        <v>116</v>
      </c>
      <c r="E28" s="3">
        <v>0</v>
      </c>
      <c r="F28" s="3">
        <v>0</v>
      </c>
      <c r="G28" s="141">
        <f t="shared" si="2"/>
        <v>0</v>
      </c>
      <c r="H28" s="132"/>
      <c r="I28" s="127" t="s">
        <v>94</v>
      </c>
      <c r="J28" s="2" t="s">
        <v>95</v>
      </c>
      <c r="K28" s="2" t="s">
        <v>96</v>
      </c>
      <c r="L28" s="3">
        <v>9000000</v>
      </c>
      <c r="M28" s="3">
        <v>9000000</v>
      </c>
      <c r="N28" s="59">
        <f t="shared" si="1"/>
        <v>0</v>
      </c>
      <c r="O28" s="69">
        <f t="shared" si="4"/>
        <v>0</v>
      </c>
    </row>
    <row r="29" spans="1:15" x14ac:dyDescent="0.3">
      <c r="A29" s="250"/>
      <c r="B29" s="2" t="s">
        <v>97</v>
      </c>
      <c r="C29" s="2" t="s">
        <v>98</v>
      </c>
      <c r="D29" s="2" t="s">
        <v>99</v>
      </c>
      <c r="E29" s="3">
        <v>2000000</v>
      </c>
      <c r="F29" s="3">
        <v>510000</v>
      </c>
      <c r="G29" s="141">
        <f t="shared" si="2"/>
        <v>-1490000</v>
      </c>
      <c r="H29" s="145">
        <f t="shared" si="0"/>
        <v>-74.5</v>
      </c>
      <c r="I29" s="225" t="s">
        <v>100</v>
      </c>
      <c r="J29" s="227" t="s">
        <v>101</v>
      </c>
      <c r="K29" s="2" t="s">
        <v>102</v>
      </c>
      <c r="L29" s="3">
        <v>59545644</v>
      </c>
      <c r="M29" s="3">
        <v>59545644</v>
      </c>
      <c r="N29" s="59">
        <f t="shared" si="1"/>
        <v>0</v>
      </c>
      <c r="O29" s="69">
        <f t="shared" si="4"/>
        <v>0</v>
      </c>
    </row>
    <row r="30" spans="1:15" x14ac:dyDescent="0.3">
      <c r="A30" s="250"/>
      <c r="B30" s="2" t="s">
        <v>103</v>
      </c>
      <c r="C30" s="2" t="s">
        <v>104</v>
      </c>
      <c r="D30" s="2" t="s">
        <v>117</v>
      </c>
      <c r="E30" s="3">
        <v>51794000</v>
      </c>
      <c r="F30" s="3">
        <v>27002932</v>
      </c>
      <c r="G30" s="141">
        <f t="shared" si="2"/>
        <v>-24791068</v>
      </c>
      <c r="H30" s="145">
        <f t="shared" si="0"/>
        <v>-47.864748812603771</v>
      </c>
      <c r="I30" s="226"/>
      <c r="J30" s="224"/>
      <c r="K30" s="2" t="s">
        <v>105</v>
      </c>
      <c r="L30" s="3">
        <v>62944162</v>
      </c>
      <c r="M30" s="3">
        <v>62944162</v>
      </c>
      <c r="N30" s="59">
        <f t="shared" si="1"/>
        <v>0</v>
      </c>
      <c r="O30" s="69">
        <f t="shared" si="4"/>
        <v>0</v>
      </c>
    </row>
    <row r="31" spans="1:15" x14ac:dyDescent="0.3">
      <c r="A31" s="250"/>
      <c r="B31" s="2" t="s">
        <v>106</v>
      </c>
      <c r="C31" s="2" t="s">
        <v>106</v>
      </c>
      <c r="D31" s="2" t="s">
        <v>106</v>
      </c>
      <c r="E31" s="3">
        <v>0</v>
      </c>
      <c r="F31" s="3">
        <v>146017736</v>
      </c>
      <c r="G31" s="49">
        <f t="shared" si="2"/>
        <v>146017736</v>
      </c>
      <c r="H31" s="132"/>
      <c r="I31" s="225" t="s">
        <v>107</v>
      </c>
      <c r="J31" s="227" t="s">
        <v>108</v>
      </c>
      <c r="K31" s="2" t="s">
        <v>109</v>
      </c>
      <c r="L31" s="3">
        <v>500194</v>
      </c>
      <c r="M31" s="3">
        <v>389170</v>
      </c>
      <c r="N31" s="157">
        <f t="shared" si="1"/>
        <v>-111024</v>
      </c>
      <c r="O31" s="158">
        <f t="shared" si="4"/>
        <v>-22.196187879102908</v>
      </c>
    </row>
    <row r="32" spans="1:15" x14ac:dyDescent="0.3">
      <c r="A32" s="250"/>
      <c r="B32" s="5"/>
      <c r="C32" s="5"/>
      <c r="D32" s="5"/>
      <c r="E32" s="3">
        <v>0</v>
      </c>
      <c r="F32" s="3">
        <v>0</v>
      </c>
      <c r="G32" s="49">
        <f t="shared" si="2"/>
        <v>0</v>
      </c>
      <c r="H32" s="132"/>
      <c r="I32" s="226"/>
      <c r="J32" s="224"/>
      <c r="K32" s="2" t="s">
        <v>110</v>
      </c>
      <c r="L32" s="3">
        <v>24775000</v>
      </c>
      <c r="M32" s="3">
        <v>19401272</v>
      </c>
      <c r="N32" s="157">
        <f t="shared" si="1"/>
        <v>-5373728</v>
      </c>
      <c r="O32" s="158">
        <f t="shared" si="4"/>
        <v>-21.690123107971747</v>
      </c>
    </row>
    <row r="33" spans="1:15" s="70" customFormat="1" ht="17.25" thickBot="1" x14ac:dyDescent="0.35">
      <c r="A33" s="251"/>
      <c r="B33" s="246" t="s">
        <v>111</v>
      </c>
      <c r="C33" s="247"/>
      <c r="D33" s="248"/>
      <c r="E33" s="23">
        <f>SUM(E22:E32)</f>
        <v>2087000000</v>
      </c>
      <c r="F33" s="23">
        <f>SUM(F22:F32)</f>
        <v>2048259759</v>
      </c>
      <c r="G33" s="146">
        <f t="shared" si="2"/>
        <v>-38740241</v>
      </c>
      <c r="H33" s="147">
        <f t="shared" si="0"/>
        <v>-1.8562645424053665</v>
      </c>
      <c r="I33" s="247" t="s">
        <v>111</v>
      </c>
      <c r="J33" s="247"/>
      <c r="K33" s="248"/>
      <c r="L33" s="23">
        <f>SUM(L22:L32)</f>
        <v>2087000000</v>
      </c>
      <c r="M33" s="23">
        <f>SUM(M22:M32)</f>
        <v>2048259759</v>
      </c>
      <c r="N33" s="148">
        <f t="shared" si="1"/>
        <v>-38740241</v>
      </c>
      <c r="O33" s="160">
        <f t="shared" si="4"/>
        <v>-1.8562645424053665</v>
      </c>
    </row>
    <row r="34" spans="1:15" x14ac:dyDescent="0.3">
      <c r="A34" s="249" t="s">
        <v>119</v>
      </c>
      <c r="B34" s="222" t="s">
        <v>120</v>
      </c>
      <c r="C34" s="125" t="s">
        <v>121</v>
      </c>
      <c r="D34" s="125" t="s">
        <v>122</v>
      </c>
      <c r="E34" s="72">
        <v>74497000</v>
      </c>
      <c r="F34" s="72">
        <v>74289770</v>
      </c>
      <c r="G34" s="141">
        <f t="shared" si="2"/>
        <v>-207230</v>
      </c>
      <c r="H34" s="144">
        <f t="shared" si="0"/>
        <v>-0.27817227539364003</v>
      </c>
      <c r="I34" s="126" t="s">
        <v>123</v>
      </c>
      <c r="J34" s="65" t="s">
        <v>124</v>
      </c>
      <c r="K34" s="65" t="s">
        <v>125</v>
      </c>
      <c r="L34" s="58">
        <v>0</v>
      </c>
      <c r="M34" s="58">
        <v>0</v>
      </c>
      <c r="N34" s="59">
        <f t="shared" si="1"/>
        <v>0</v>
      </c>
      <c r="O34" s="69"/>
    </row>
    <row r="35" spans="1:15" x14ac:dyDescent="0.3">
      <c r="A35" s="250"/>
      <c r="B35" s="223"/>
      <c r="C35" s="2" t="s">
        <v>126</v>
      </c>
      <c r="D35" s="2" t="s">
        <v>127</v>
      </c>
      <c r="E35" s="3">
        <v>0</v>
      </c>
      <c r="F35" s="3">
        <v>0</v>
      </c>
      <c r="G35" s="141">
        <f t="shared" si="2"/>
        <v>0</v>
      </c>
      <c r="H35" s="143"/>
      <c r="I35" s="127" t="s">
        <v>128</v>
      </c>
      <c r="J35" s="2" t="s">
        <v>129</v>
      </c>
      <c r="K35" s="2" t="s">
        <v>130</v>
      </c>
      <c r="L35" s="3">
        <v>0</v>
      </c>
      <c r="M35" s="3">
        <v>0</v>
      </c>
      <c r="N35" s="59">
        <f t="shared" si="1"/>
        <v>0</v>
      </c>
      <c r="O35" s="69"/>
    </row>
    <row r="36" spans="1:15" ht="27" x14ac:dyDescent="0.3">
      <c r="A36" s="250"/>
      <c r="B36" s="224"/>
      <c r="C36" s="2" t="s">
        <v>131</v>
      </c>
      <c r="D36" s="6" t="s">
        <v>132</v>
      </c>
      <c r="E36" s="66">
        <v>4535893</v>
      </c>
      <c r="F36" s="66">
        <v>3979850</v>
      </c>
      <c r="G36" s="141">
        <f t="shared" si="2"/>
        <v>-556043</v>
      </c>
      <c r="H36" s="143">
        <f t="shared" si="0"/>
        <v>-12.258732734656659</v>
      </c>
      <c r="I36" s="127" t="s">
        <v>133</v>
      </c>
      <c r="J36" s="2" t="s">
        <v>134</v>
      </c>
      <c r="K36" s="2" t="s">
        <v>135</v>
      </c>
      <c r="L36" s="66">
        <v>124927000</v>
      </c>
      <c r="M36" s="66">
        <v>124848870</v>
      </c>
      <c r="N36" s="157">
        <f t="shared" si="1"/>
        <v>-78130</v>
      </c>
      <c r="O36" s="158">
        <f t="shared" si="4"/>
        <v>-6.2540523665820844E-2</v>
      </c>
    </row>
    <row r="37" spans="1:15" x14ac:dyDescent="0.3">
      <c r="A37" s="250"/>
      <c r="B37" s="2" t="s">
        <v>136</v>
      </c>
      <c r="C37" s="2" t="s">
        <v>137</v>
      </c>
      <c r="D37" s="2" t="s">
        <v>138</v>
      </c>
      <c r="E37" s="66">
        <v>200000</v>
      </c>
      <c r="F37" s="66">
        <v>0</v>
      </c>
      <c r="G37" s="141">
        <f t="shared" si="2"/>
        <v>-200000</v>
      </c>
      <c r="H37" s="143">
        <f t="shared" si="0"/>
        <v>-100</v>
      </c>
      <c r="I37" s="225" t="s">
        <v>139</v>
      </c>
      <c r="J37" s="227" t="s">
        <v>140</v>
      </c>
      <c r="K37" s="2" t="s">
        <v>141</v>
      </c>
      <c r="L37" s="66">
        <v>0</v>
      </c>
      <c r="M37" s="66">
        <v>0</v>
      </c>
      <c r="N37" s="59">
        <f t="shared" si="1"/>
        <v>0</v>
      </c>
      <c r="O37" s="69"/>
    </row>
    <row r="38" spans="1:15" x14ac:dyDescent="0.3">
      <c r="A38" s="250"/>
      <c r="B38" s="2" t="s">
        <v>142</v>
      </c>
      <c r="C38" s="2" t="s">
        <v>143</v>
      </c>
      <c r="D38" s="2" t="s">
        <v>144</v>
      </c>
      <c r="E38" s="66">
        <v>43639000</v>
      </c>
      <c r="F38" s="66">
        <v>43382720</v>
      </c>
      <c r="G38" s="141">
        <f t="shared" si="2"/>
        <v>-256280</v>
      </c>
      <c r="H38" s="143">
        <f t="shared" si="0"/>
        <v>-0.58727285226517567</v>
      </c>
      <c r="I38" s="226"/>
      <c r="J38" s="224"/>
      <c r="K38" s="2" t="s">
        <v>145</v>
      </c>
      <c r="L38" s="66">
        <v>1856000</v>
      </c>
      <c r="M38" s="66">
        <v>1500083</v>
      </c>
      <c r="N38" s="157">
        <f t="shared" si="1"/>
        <v>-355917</v>
      </c>
      <c r="O38" s="158">
        <f t="shared" si="4"/>
        <v>-19.176562499999999</v>
      </c>
    </row>
    <row r="39" spans="1:15" x14ac:dyDescent="0.3">
      <c r="A39" s="250"/>
      <c r="B39" s="2" t="s">
        <v>146</v>
      </c>
      <c r="C39" s="2" t="s">
        <v>147</v>
      </c>
      <c r="D39" s="2" t="s">
        <v>148</v>
      </c>
      <c r="E39" s="3">
        <v>0</v>
      </c>
      <c r="F39" s="3">
        <v>0</v>
      </c>
      <c r="G39" s="49">
        <f t="shared" si="2"/>
        <v>0</v>
      </c>
      <c r="H39" s="132"/>
      <c r="I39" s="127" t="s">
        <v>149</v>
      </c>
      <c r="J39" s="2" t="s">
        <v>150</v>
      </c>
      <c r="K39" s="2" t="s">
        <v>151</v>
      </c>
      <c r="L39" s="66">
        <v>0</v>
      </c>
      <c r="M39" s="66">
        <v>0</v>
      </c>
      <c r="N39" s="59">
        <f t="shared" si="1"/>
        <v>0</v>
      </c>
      <c r="O39" s="69"/>
    </row>
    <row r="40" spans="1:15" x14ac:dyDescent="0.3">
      <c r="A40" s="250"/>
      <c r="B40" s="2" t="s">
        <v>152</v>
      </c>
      <c r="C40" s="2" t="s">
        <v>153</v>
      </c>
      <c r="D40" s="2" t="s">
        <v>154</v>
      </c>
      <c r="E40" s="3">
        <v>0</v>
      </c>
      <c r="F40" s="3">
        <v>0</v>
      </c>
      <c r="G40" s="49">
        <f t="shared" si="2"/>
        <v>0</v>
      </c>
      <c r="H40" s="132"/>
      <c r="I40" s="127" t="s">
        <v>155</v>
      </c>
      <c r="J40" s="2" t="s">
        <v>156</v>
      </c>
      <c r="K40" s="2" t="s">
        <v>157</v>
      </c>
      <c r="L40" s="66">
        <v>0</v>
      </c>
      <c r="M40" s="66">
        <v>0</v>
      </c>
      <c r="N40" s="59">
        <f t="shared" si="1"/>
        <v>0</v>
      </c>
      <c r="O40" s="69"/>
    </row>
    <row r="41" spans="1:15" x14ac:dyDescent="0.3">
      <c r="A41" s="250"/>
      <c r="B41" s="2" t="s">
        <v>158</v>
      </c>
      <c r="C41" s="2" t="s">
        <v>159</v>
      </c>
      <c r="D41" s="2" t="s">
        <v>160</v>
      </c>
      <c r="E41" s="3">
        <v>0</v>
      </c>
      <c r="F41" s="3">
        <v>0</v>
      </c>
      <c r="G41" s="49">
        <f t="shared" si="2"/>
        <v>0</v>
      </c>
      <c r="H41" s="132"/>
      <c r="I41" s="225" t="s">
        <v>161</v>
      </c>
      <c r="J41" s="227" t="s">
        <v>162</v>
      </c>
      <c r="K41" s="2" t="s">
        <v>163</v>
      </c>
      <c r="L41" s="66">
        <v>0</v>
      </c>
      <c r="M41" s="66">
        <v>0</v>
      </c>
      <c r="N41" s="59">
        <f t="shared" si="1"/>
        <v>0</v>
      </c>
      <c r="O41" s="69"/>
    </row>
    <row r="42" spans="1:15" x14ac:dyDescent="0.3">
      <c r="A42" s="250"/>
      <c r="B42" s="2" t="s">
        <v>164</v>
      </c>
      <c r="C42" s="2" t="s">
        <v>165</v>
      </c>
      <c r="D42" s="2" t="s">
        <v>166</v>
      </c>
      <c r="E42" s="66">
        <v>5300000</v>
      </c>
      <c r="F42" s="66">
        <v>6084506</v>
      </c>
      <c r="G42" s="49">
        <f t="shared" si="2"/>
        <v>784506</v>
      </c>
      <c r="H42" s="131">
        <f t="shared" si="0"/>
        <v>14.802000000000001</v>
      </c>
      <c r="I42" s="226"/>
      <c r="J42" s="224"/>
      <c r="K42" s="2" t="s">
        <v>167</v>
      </c>
      <c r="L42" s="66">
        <v>1387893</v>
      </c>
      <c r="M42" s="66">
        <v>1387893</v>
      </c>
      <c r="N42" s="59">
        <f t="shared" si="1"/>
        <v>0</v>
      </c>
      <c r="O42" s="69">
        <f t="shared" si="4"/>
        <v>0</v>
      </c>
    </row>
    <row r="43" spans="1:15" x14ac:dyDescent="0.3">
      <c r="A43" s="250"/>
      <c r="B43" s="2" t="s">
        <v>168</v>
      </c>
      <c r="C43" s="2" t="s">
        <v>168</v>
      </c>
      <c r="D43" s="2" t="s">
        <v>168</v>
      </c>
      <c r="E43" s="3">
        <v>0</v>
      </c>
      <c r="F43" s="3">
        <v>0</v>
      </c>
      <c r="G43" s="49">
        <f t="shared" si="2"/>
        <v>0</v>
      </c>
      <c r="H43" s="132"/>
      <c r="I43" s="225" t="s">
        <v>169</v>
      </c>
      <c r="J43" s="227" t="s">
        <v>170</v>
      </c>
      <c r="K43" s="2" t="s">
        <v>171</v>
      </c>
      <c r="L43" s="66">
        <v>1000</v>
      </c>
      <c r="M43" s="66">
        <v>0</v>
      </c>
      <c r="N43" s="59">
        <f t="shared" si="1"/>
        <v>-1000</v>
      </c>
      <c r="O43" s="158">
        <f t="shared" si="4"/>
        <v>-100</v>
      </c>
    </row>
    <row r="44" spans="1:15" x14ac:dyDescent="0.3">
      <c r="A44" s="250"/>
      <c r="B44" s="5"/>
      <c r="C44" s="5"/>
      <c r="D44" s="5"/>
      <c r="E44" s="3">
        <v>0</v>
      </c>
      <c r="F44" s="3">
        <v>0</v>
      </c>
      <c r="G44" s="49">
        <f t="shared" si="2"/>
        <v>0</v>
      </c>
      <c r="H44" s="132"/>
      <c r="I44" s="226"/>
      <c r="J44" s="224"/>
      <c r="K44" s="2" t="s">
        <v>172</v>
      </c>
      <c r="L44" s="66">
        <v>0</v>
      </c>
      <c r="M44" s="66">
        <v>0</v>
      </c>
      <c r="N44" s="59">
        <f t="shared" si="1"/>
        <v>0</v>
      </c>
      <c r="O44" s="69"/>
    </row>
    <row r="45" spans="1:15" s="71" customFormat="1" ht="17.25" thickBot="1" x14ac:dyDescent="0.35">
      <c r="A45" s="251"/>
      <c r="B45" s="246" t="s">
        <v>173</v>
      </c>
      <c r="C45" s="247"/>
      <c r="D45" s="248"/>
      <c r="E45" s="23">
        <f>SUM(E34:E44)</f>
        <v>128171893</v>
      </c>
      <c r="F45" s="23">
        <f>SUM(F34:F44)</f>
        <v>127736846</v>
      </c>
      <c r="G45" s="148">
        <f t="shared" si="2"/>
        <v>-435047</v>
      </c>
      <c r="H45" s="149">
        <f t="shared" si="0"/>
        <v>-0.33942465061353194</v>
      </c>
      <c r="I45" s="247" t="s">
        <v>173</v>
      </c>
      <c r="J45" s="247"/>
      <c r="K45" s="248"/>
      <c r="L45" s="23">
        <f>SUM(L34:L44)</f>
        <v>128171893</v>
      </c>
      <c r="M45" s="23">
        <f>SUM(M34:M44)</f>
        <v>127736846</v>
      </c>
      <c r="N45" s="148">
        <f t="shared" si="1"/>
        <v>-435047</v>
      </c>
      <c r="O45" s="160">
        <f t="shared" si="4"/>
        <v>-0.33942465061353194</v>
      </c>
    </row>
    <row r="46" spans="1:15" x14ac:dyDescent="0.3">
      <c r="A46" s="249" t="s">
        <v>174</v>
      </c>
      <c r="B46" s="222" t="s">
        <v>120</v>
      </c>
      <c r="C46" s="125" t="s">
        <v>121</v>
      </c>
      <c r="D46" s="125" t="s">
        <v>122</v>
      </c>
      <c r="E46" s="58">
        <v>1365876530</v>
      </c>
      <c r="F46" s="58">
        <v>1348316091</v>
      </c>
      <c r="G46" s="150">
        <f t="shared" si="2"/>
        <v>-17560439</v>
      </c>
      <c r="H46" s="144">
        <f t="shared" si="0"/>
        <v>-1.2856534697173543</v>
      </c>
      <c r="I46" s="126" t="s">
        <v>123</v>
      </c>
      <c r="J46" s="65" t="s">
        <v>124</v>
      </c>
      <c r="K46" s="65" t="s">
        <v>125</v>
      </c>
      <c r="L46" s="58">
        <v>0</v>
      </c>
      <c r="M46" s="58">
        <v>0</v>
      </c>
      <c r="N46" s="59">
        <f t="shared" si="1"/>
        <v>0</v>
      </c>
      <c r="O46" s="69"/>
    </row>
    <row r="47" spans="1:15" x14ac:dyDescent="0.3">
      <c r="A47" s="250"/>
      <c r="B47" s="223"/>
      <c r="C47" s="2" t="s">
        <v>126</v>
      </c>
      <c r="D47" s="2" t="s">
        <v>127</v>
      </c>
      <c r="E47" s="3">
        <v>10860000</v>
      </c>
      <c r="F47" s="3">
        <v>9705100</v>
      </c>
      <c r="G47" s="141">
        <f t="shared" si="2"/>
        <v>-1154900</v>
      </c>
      <c r="H47" s="143">
        <f t="shared" si="0"/>
        <v>-10.634438305709024</v>
      </c>
      <c r="I47" s="127" t="s">
        <v>128</v>
      </c>
      <c r="J47" s="2" t="s">
        <v>129</v>
      </c>
      <c r="K47" s="2" t="s">
        <v>130</v>
      </c>
      <c r="L47" s="3">
        <v>158653000</v>
      </c>
      <c r="M47" s="3">
        <v>153149350</v>
      </c>
      <c r="N47" s="157">
        <f t="shared" si="1"/>
        <v>-5503650</v>
      </c>
      <c r="O47" s="158">
        <f t="shared" si="4"/>
        <v>-3.4689857739847341</v>
      </c>
    </row>
    <row r="48" spans="1:15" ht="27" x14ac:dyDescent="0.3">
      <c r="A48" s="250"/>
      <c r="B48" s="224"/>
      <c r="C48" s="2" t="s">
        <v>131</v>
      </c>
      <c r="D48" s="6" t="s">
        <v>132</v>
      </c>
      <c r="E48" s="3">
        <v>158752866</v>
      </c>
      <c r="F48" s="3">
        <v>132555324</v>
      </c>
      <c r="G48" s="141">
        <f t="shared" si="2"/>
        <v>-26197542</v>
      </c>
      <c r="H48" s="143">
        <f t="shared" si="0"/>
        <v>-16.502090740207485</v>
      </c>
      <c r="I48" s="127" t="s">
        <v>133</v>
      </c>
      <c r="J48" s="2" t="s">
        <v>134</v>
      </c>
      <c r="K48" s="2" t="s">
        <v>135</v>
      </c>
      <c r="L48" s="3">
        <v>1641746330</v>
      </c>
      <c r="M48" s="3">
        <v>1639040500</v>
      </c>
      <c r="N48" s="157">
        <f t="shared" si="1"/>
        <v>-2705830</v>
      </c>
      <c r="O48" s="158">
        <f t="shared" si="4"/>
        <v>-0.16481413422742355</v>
      </c>
    </row>
    <row r="49" spans="1:15" x14ac:dyDescent="0.3">
      <c r="A49" s="250"/>
      <c r="B49" s="2" t="s">
        <v>136</v>
      </c>
      <c r="C49" s="2" t="s">
        <v>137</v>
      </c>
      <c r="D49" s="2" t="s">
        <v>138</v>
      </c>
      <c r="E49" s="3">
        <v>65796000</v>
      </c>
      <c r="F49" s="3">
        <v>62093050</v>
      </c>
      <c r="G49" s="141">
        <f t="shared" si="2"/>
        <v>-3702950</v>
      </c>
      <c r="H49" s="143">
        <f t="shared" si="0"/>
        <v>-5.6279257097695909</v>
      </c>
      <c r="I49" s="225" t="s">
        <v>139</v>
      </c>
      <c r="J49" s="227" t="s">
        <v>140</v>
      </c>
      <c r="K49" s="2" t="s">
        <v>141</v>
      </c>
      <c r="L49" s="3">
        <v>143481000</v>
      </c>
      <c r="M49" s="3">
        <v>174920448</v>
      </c>
      <c r="N49" s="59">
        <f t="shared" si="1"/>
        <v>31439448</v>
      </c>
      <c r="O49" s="100">
        <f t="shared" si="4"/>
        <v>21.911924226901121</v>
      </c>
    </row>
    <row r="50" spans="1:15" x14ac:dyDescent="0.3">
      <c r="A50" s="250"/>
      <c r="B50" s="2" t="s">
        <v>142</v>
      </c>
      <c r="C50" s="2" t="s">
        <v>143</v>
      </c>
      <c r="D50" s="2" t="s">
        <v>144</v>
      </c>
      <c r="E50" s="3">
        <v>625165398</v>
      </c>
      <c r="F50" s="3">
        <v>557464572</v>
      </c>
      <c r="G50" s="141">
        <f t="shared" si="2"/>
        <v>-67700826</v>
      </c>
      <c r="H50" s="143">
        <f t="shared" si="0"/>
        <v>-10.829266337610068</v>
      </c>
      <c r="I50" s="226"/>
      <c r="J50" s="224"/>
      <c r="K50" s="2" t="s">
        <v>145</v>
      </c>
      <c r="L50" s="3">
        <v>179755000</v>
      </c>
      <c r="M50" s="3">
        <v>190366266</v>
      </c>
      <c r="N50" s="59">
        <f t="shared" si="1"/>
        <v>10611266</v>
      </c>
      <c r="O50" s="100">
        <f t="shared" si="4"/>
        <v>5.9031826652944286</v>
      </c>
    </row>
    <row r="51" spans="1:15" x14ac:dyDescent="0.3">
      <c r="A51" s="250"/>
      <c r="B51" s="2" t="s">
        <v>146</v>
      </c>
      <c r="C51" s="2" t="s">
        <v>147</v>
      </c>
      <c r="D51" s="2" t="s">
        <v>148</v>
      </c>
      <c r="E51" s="3">
        <v>0</v>
      </c>
      <c r="F51" s="3">
        <v>0</v>
      </c>
      <c r="G51" s="141">
        <f t="shared" si="2"/>
        <v>0</v>
      </c>
      <c r="H51" s="143"/>
      <c r="I51" s="127" t="s">
        <v>149</v>
      </c>
      <c r="J51" s="2" t="s">
        <v>150</v>
      </c>
      <c r="K51" s="2" t="s">
        <v>151</v>
      </c>
      <c r="L51" s="3">
        <v>0</v>
      </c>
      <c r="M51" s="3">
        <v>0</v>
      </c>
      <c r="N51" s="59">
        <f t="shared" si="1"/>
        <v>0</v>
      </c>
      <c r="O51" s="69"/>
    </row>
    <row r="52" spans="1:15" x14ac:dyDescent="0.3">
      <c r="A52" s="250"/>
      <c r="B52" s="2" t="s">
        <v>152</v>
      </c>
      <c r="C52" s="2" t="s">
        <v>153</v>
      </c>
      <c r="D52" s="2" t="s">
        <v>334</v>
      </c>
      <c r="E52" s="3">
        <v>0</v>
      </c>
      <c r="F52" s="3">
        <v>0</v>
      </c>
      <c r="G52" s="141">
        <f t="shared" si="2"/>
        <v>0</v>
      </c>
      <c r="H52" s="143"/>
      <c r="I52" s="127" t="s">
        <v>155</v>
      </c>
      <c r="J52" s="2" t="s">
        <v>156</v>
      </c>
      <c r="K52" s="2" t="s">
        <v>157</v>
      </c>
      <c r="L52" s="3">
        <v>16725031</v>
      </c>
      <c r="M52" s="3">
        <v>16725031</v>
      </c>
      <c r="N52" s="59">
        <f t="shared" si="1"/>
        <v>0</v>
      </c>
      <c r="O52" s="69">
        <f t="shared" si="4"/>
        <v>0</v>
      </c>
    </row>
    <row r="53" spans="1:15" x14ac:dyDescent="0.3">
      <c r="A53" s="250"/>
      <c r="B53" s="2" t="s">
        <v>158</v>
      </c>
      <c r="C53" s="2" t="s">
        <v>159</v>
      </c>
      <c r="D53" s="2" t="s">
        <v>160</v>
      </c>
      <c r="E53" s="3">
        <v>1000000</v>
      </c>
      <c r="F53" s="3">
        <v>0</v>
      </c>
      <c r="G53" s="141">
        <f t="shared" si="2"/>
        <v>-1000000</v>
      </c>
      <c r="H53" s="143">
        <f t="shared" si="0"/>
        <v>-100</v>
      </c>
      <c r="I53" s="225" t="s">
        <v>161</v>
      </c>
      <c r="J53" s="227" t="s">
        <v>162</v>
      </c>
      <c r="K53" s="2" t="s">
        <v>163</v>
      </c>
      <c r="L53" s="3">
        <v>46756407</v>
      </c>
      <c r="M53" s="3">
        <v>46756407</v>
      </c>
      <c r="N53" s="59">
        <f t="shared" si="1"/>
        <v>0</v>
      </c>
      <c r="O53" s="69">
        <f t="shared" si="4"/>
        <v>0</v>
      </c>
    </row>
    <row r="54" spans="1:15" x14ac:dyDescent="0.3">
      <c r="A54" s="250"/>
      <c r="B54" s="2" t="s">
        <v>164</v>
      </c>
      <c r="C54" s="2" t="s">
        <v>165</v>
      </c>
      <c r="D54" s="2" t="s">
        <v>166</v>
      </c>
      <c r="E54" s="3">
        <v>272965206</v>
      </c>
      <c r="F54" s="3">
        <v>44428974</v>
      </c>
      <c r="G54" s="141">
        <f t="shared" si="2"/>
        <v>-228536232</v>
      </c>
      <c r="H54" s="143">
        <f t="shared" si="0"/>
        <v>-83.723576110282721</v>
      </c>
      <c r="I54" s="226"/>
      <c r="J54" s="224"/>
      <c r="K54" s="2" t="s">
        <v>167</v>
      </c>
      <c r="L54" s="3">
        <v>293151501</v>
      </c>
      <c r="M54" s="3">
        <v>293151501</v>
      </c>
      <c r="N54" s="59">
        <f t="shared" si="1"/>
        <v>0</v>
      </c>
      <c r="O54" s="69">
        <f t="shared" si="4"/>
        <v>0</v>
      </c>
    </row>
    <row r="55" spans="1:15" x14ac:dyDescent="0.3">
      <c r="A55" s="250"/>
      <c r="B55" s="2" t="s">
        <v>168</v>
      </c>
      <c r="C55" s="2" t="s">
        <v>168</v>
      </c>
      <c r="D55" s="2" t="s">
        <v>168</v>
      </c>
      <c r="E55" s="3">
        <v>0</v>
      </c>
      <c r="F55" s="3">
        <v>376705808</v>
      </c>
      <c r="G55" s="141">
        <f t="shared" si="2"/>
        <v>376705808</v>
      </c>
      <c r="H55" s="132"/>
      <c r="I55" s="225" t="s">
        <v>169</v>
      </c>
      <c r="J55" s="227" t="s">
        <v>170</v>
      </c>
      <c r="K55" s="2" t="s">
        <v>171</v>
      </c>
      <c r="L55" s="3">
        <v>302541</v>
      </c>
      <c r="M55" s="3">
        <v>145838</v>
      </c>
      <c r="N55" s="157">
        <f t="shared" si="1"/>
        <v>-156703</v>
      </c>
      <c r="O55" s="162">
        <f t="shared" si="4"/>
        <v>-51.795624394710138</v>
      </c>
    </row>
    <row r="56" spans="1:15" x14ac:dyDescent="0.3">
      <c r="A56" s="250"/>
      <c r="B56" s="5"/>
      <c r="C56" s="5"/>
      <c r="D56" s="5"/>
      <c r="E56" s="3">
        <v>0</v>
      </c>
      <c r="F56" s="3">
        <v>0</v>
      </c>
      <c r="G56" s="49">
        <f t="shared" si="2"/>
        <v>0</v>
      </c>
      <c r="H56" s="132"/>
      <c r="I56" s="226"/>
      <c r="J56" s="224"/>
      <c r="K56" s="2" t="s">
        <v>172</v>
      </c>
      <c r="L56" s="3">
        <v>19845190</v>
      </c>
      <c r="M56" s="3">
        <v>17013578</v>
      </c>
      <c r="N56" s="157">
        <f t="shared" si="1"/>
        <v>-2831612</v>
      </c>
      <c r="O56" s="162">
        <f t="shared" si="4"/>
        <v>-14.268505365783851</v>
      </c>
    </row>
    <row r="57" spans="1:15" s="71" customFormat="1" ht="17.25" thickBot="1" x14ac:dyDescent="0.35">
      <c r="A57" s="251"/>
      <c r="B57" s="246" t="s">
        <v>173</v>
      </c>
      <c r="C57" s="247"/>
      <c r="D57" s="248"/>
      <c r="E57" s="23">
        <f>SUM(E46:E56)</f>
        <v>2500416000</v>
      </c>
      <c r="F57" s="23">
        <f>SUM(F46:F56)</f>
        <v>2531268919</v>
      </c>
      <c r="G57" s="50">
        <f t="shared" si="2"/>
        <v>30852919</v>
      </c>
      <c r="H57" s="135">
        <f t="shared" si="0"/>
        <v>1.2339114371368605</v>
      </c>
      <c r="I57" s="247" t="s">
        <v>173</v>
      </c>
      <c r="J57" s="247"/>
      <c r="K57" s="248"/>
      <c r="L57" s="23">
        <f>SUM(L46:L56)</f>
        <v>2500416000</v>
      </c>
      <c r="M57" s="23">
        <f>SUM(M46:M56)</f>
        <v>2531268919</v>
      </c>
      <c r="N57" s="50">
        <f t="shared" si="1"/>
        <v>30852919</v>
      </c>
      <c r="O57" s="99">
        <f t="shared" si="4"/>
        <v>1.2339114371368605</v>
      </c>
    </row>
    <row r="58" spans="1:15" x14ac:dyDescent="0.3">
      <c r="A58" s="219" t="s">
        <v>175</v>
      </c>
      <c r="B58" s="222" t="s">
        <v>120</v>
      </c>
      <c r="C58" s="125" t="s">
        <v>121</v>
      </c>
      <c r="D58" s="125" t="s">
        <v>122</v>
      </c>
      <c r="E58" s="58">
        <v>0</v>
      </c>
      <c r="F58" s="58">
        <v>0</v>
      </c>
      <c r="G58" s="54">
        <f t="shared" si="2"/>
        <v>0</v>
      </c>
      <c r="H58" s="136"/>
      <c r="I58" s="126" t="s">
        <v>123</v>
      </c>
      <c r="J58" s="65" t="s">
        <v>124</v>
      </c>
      <c r="K58" s="65" t="s">
        <v>125</v>
      </c>
      <c r="L58" s="58">
        <v>0</v>
      </c>
      <c r="M58" s="58">
        <v>0</v>
      </c>
      <c r="N58" s="59">
        <f t="shared" si="1"/>
        <v>0</v>
      </c>
      <c r="O58" s="69"/>
    </row>
    <row r="59" spans="1:15" x14ac:dyDescent="0.3">
      <c r="A59" s="220"/>
      <c r="B59" s="223"/>
      <c r="C59" s="2" t="s">
        <v>126</v>
      </c>
      <c r="D59" s="2" t="s">
        <v>127</v>
      </c>
      <c r="E59" s="3">
        <v>0</v>
      </c>
      <c r="F59" s="3">
        <v>0</v>
      </c>
      <c r="G59" s="49">
        <f t="shared" si="2"/>
        <v>0</v>
      </c>
      <c r="H59" s="132"/>
      <c r="I59" s="127" t="s">
        <v>128</v>
      </c>
      <c r="J59" s="2" t="s">
        <v>129</v>
      </c>
      <c r="K59" s="2" t="s">
        <v>130</v>
      </c>
      <c r="L59" s="3">
        <v>913924000</v>
      </c>
      <c r="M59" s="3">
        <v>875336200</v>
      </c>
      <c r="N59" s="157">
        <f t="shared" si="1"/>
        <v>-38587800</v>
      </c>
      <c r="O59" s="158">
        <f t="shared" si="4"/>
        <v>-4.2222110372416086</v>
      </c>
    </row>
    <row r="60" spans="1:15" ht="27" x14ac:dyDescent="0.3">
      <c r="A60" s="220"/>
      <c r="B60" s="224"/>
      <c r="C60" s="2" t="s">
        <v>131</v>
      </c>
      <c r="D60" s="6" t="s">
        <v>132</v>
      </c>
      <c r="E60" s="3">
        <v>0</v>
      </c>
      <c r="F60" s="3">
        <v>0</v>
      </c>
      <c r="G60" s="49">
        <f t="shared" si="2"/>
        <v>0</v>
      </c>
      <c r="H60" s="132"/>
      <c r="I60" s="127" t="s">
        <v>133</v>
      </c>
      <c r="J60" s="2" t="s">
        <v>134</v>
      </c>
      <c r="K60" s="2" t="s">
        <v>135</v>
      </c>
      <c r="L60" s="3">
        <v>0</v>
      </c>
      <c r="M60" s="3">
        <v>0</v>
      </c>
      <c r="N60" s="59">
        <f t="shared" si="1"/>
        <v>0</v>
      </c>
      <c r="O60" s="69"/>
    </row>
    <row r="61" spans="1:15" x14ac:dyDescent="0.3">
      <c r="A61" s="220"/>
      <c r="B61" s="2" t="s">
        <v>136</v>
      </c>
      <c r="C61" s="2" t="s">
        <v>137</v>
      </c>
      <c r="D61" s="2" t="s">
        <v>138</v>
      </c>
      <c r="E61" s="3">
        <v>0</v>
      </c>
      <c r="F61" s="3">
        <v>0</v>
      </c>
      <c r="G61" s="49">
        <f t="shared" si="2"/>
        <v>0</v>
      </c>
      <c r="H61" s="132"/>
      <c r="I61" s="225" t="s">
        <v>139</v>
      </c>
      <c r="J61" s="227" t="s">
        <v>140</v>
      </c>
      <c r="K61" s="2" t="s">
        <v>141</v>
      </c>
      <c r="L61" s="3">
        <v>0</v>
      </c>
      <c r="M61" s="3">
        <v>0</v>
      </c>
      <c r="N61" s="59">
        <f t="shared" si="1"/>
        <v>0</v>
      </c>
      <c r="O61" s="69"/>
    </row>
    <row r="62" spans="1:15" x14ac:dyDescent="0.3">
      <c r="A62" s="220"/>
      <c r="B62" s="2" t="s">
        <v>142</v>
      </c>
      <c r="C62" s="2" t="s">
        <v>143</v>
      </c>
      <c r="D62" s="2" t="s">
        <v>144</v>
      </c>
      <c r="E62" s="3">
        <v>890909000</v>
      </c>
      <c r="F62" s="3">
        <v>876867385</v>
      </c>
      <c r="G62" s="141">
        <f t="shared" si="2"/>
        <v>-14041615</v>
      </c>
      <c r="H62" s="145">
        <f t="shared" si="0"/>
        <v>-1.5760998036836535</v>
      </c>
      <c r="I62" s="226"/>
      <c r="J62" s="224"/>
      <c r="K62" s="2" t="s">
        <v>145</v>
      </c>
      <c r="L62" s="3">
        <v>0</v>
      </c>
      <c r="M62" s="3">
        <v>0</v>
      </c>
      <c r="N62" s="59">
        <f t="shared" si="1"/>
        <v>0</v>
      </c>
      <c r="O62" s="69"/>
    </row>
    <row r="63" spans="1:15" x14ac:dyDescent="0.3">
      <c r="A63" s="220"/>
      <c r="B63" s="2" t="s">
        <v>146</v>
      </c>
      <c r="C63" s="2" t="s">
        <v>147</v>
      </c>
      <c r="D63" s="2" t="s">
        <v>148</v>
      </c>
      <c r="E63" s="3">
        <v>0</v>
      </c>
      <c r="F63" s="3">
        <v>0</v>
      </c>
      <c r="G63" s="49">
        <f t="shared" si="2"/>
        <v>0</v>
      </c>
      <c r="H63" s="132"/>
      <c r="I63" s="127" t="s">
        <v>149</v>
      </c>
      <c r="J63" s="2" t="s">
        <v>150</v>
      </c>
      <c r="K63" s="2" t="s">
        <v>151</v>
      </c>
      <c r="L63" s="3">
        <v>0</v>
      </c>
      <c r="M63" s="3">
        <v>0</v>
      </c>
      <c r="N63" s="59">
        <f t="shared" si="1"/>
        <v>0</v>
      </c>
      <c r="O63" s="69"/>
    </row>
    <row r="64" spans="1:15" x14ac:dyDescent="0.3">
      <c r="A64" s="220"/>
      <c r="B64" s="2" t="s">
        <v>152</v>
      </c>
      <c r="C64" s="2" t="s">
        <v>153</v>
      </c>
      <c r="D64" s="2" t="s">
        <v>176</v>
      </c>
      <c r="E64" s="3">
        <v>0</v>
      </c>
      <c r="F64" s="3">
        <v>0</v>
      </c>
      <c r="G64" s="49">
        <f t="shared" si="2"/>
        <v>0</v>
      </c>
      <c r="H64" s="132"/>
      <c r="I64" s="127" t="s">
        <v>155</v>
      </c>
      <c r="J64" s="2" t="s">
        <v>156</v>
      </c>
      <c r="K64" s="2" t="s">
        <v>157</v>
      </c>
      <c r="L64" s="3">
        <v>0</v>
      </c>
      <c r="M64" s="3">
        <v>0</v>
      </c>
      <c r="N64" s="59">
        <f t="shared" si="1"/>
        <v>0</v>
      </c>
      <c r="O64" s="69"/>
    </row>
    <row r="65" spans="1:15" x14ac:dyDescent="0.3">
      <c r="A65" s="220"/>
      <c r="B65" s="2" t="s">
        <v>158</v>
      </c>
      <c r="C65" s="2" t="s">
        <v>159</v>
      </c>
      <c r="D65" s="2" t="s">
        <v>160</v>
      </c>
      <c r="E65" s="3">
        <v>0</v>
      </c>
      <c r="F65" s="3">
        <v>0</v>
      </c>
      <c r="G65" s="49">
        <f t="shared" si="2"/>
        <v>0</v>
      </c>
      <c r="H65" s="132"/>
      <c r="I65" s="225" t="s">
        <v>161</v>
      </c>
      <c r="J65" s="227" t="s">
        <v>162</v>
      </c>
      <c r="K65" s="2" t="s">
        <v>163</v>
      </c>
      <c r="L65" s="3">
        <v>80932249</v>
      </c>
      <c r="M65" s="3">
        <v>80932249</v>
      </c>
      <c r="N65" s="59">
        <f t="shared" si="1"/>
        <v>0</v>
      </c>
      <c r="O65" s="69">
        <f t="shared" si="4"/>
        <v>0</v>
      </c>
    </row>
    <row r="66" spans="1:15" x14ac:dyDescent="0.3">
      <c r="A66" s="220"/>
      <c r="B66" s="2" t="s">
        <v>164</v>
      </c>
      <c r="C66" s="2" t="s">
        <v>165</v>
      </c>
      <c r="D66" s="2" t="s">
        <v>166</v>
      </c>
      <c r="E66" s="3">
        <v>107091000</v>
      </c>
      <c r="F66" s="3">
        <v>0</v>
      </c>
      <c r="G66" s="141">
        <f t="shared" si="2"/>
        <v>-107091000</v>
      </c>
      <c r="H66" s="145">
        <f t="shared" si="0"/>
        <v>-100</v>
      </c>
      <c r="I66" s="226"/>
      <c r="J66" s="224"/>
      <c r="K66" s="2" t="s">
        <v>167</v>
      </c>
      <c r="L66" s="3">
        <v>0</v>
      </c>
      <c r="M66" s="3">
        <v>0</v>
      </c>
      <c r="N66" s="59">
        <f t="shared" si="1"/>
        <v>0</v>
      </c>
      <c r="O66" s="69"/>
    </row>
    <row r="67" spans="1:15" x14ac:dyDescent="0.3">
      <c r="A67" s="220"/>
      <c r="B67" s="2" t="s">
        <v>168</v>
      </c>
      <c r="C67" s="2" t="s">
        <v>168</v>
      </c>
      <c r="D67" s="2" t="s">
        <v>168</v>
      </c>
      <c r="E67" s="3">
        <v>0</v>
      </c>
      <c r="F67" s="3">
        <v>81697810</v>
      </c>
      <c r="G67" s="141">
        <f t="shared" si="2"/>
        <v>81697810</v>
      </c>
      <c r="H67" s="132"/>
      <c r="I67" s="225" t="s">
        <v>169</v>
      </c>
      <c r="J67" s="227" t="s">
        <v>170</v>
      </c>
      <c r="K67" s="2" t="s">
        <v>171</v>
      </c>
      <c r="L67" s="3">
        <v>143751</v>
      </c>
      <c r="M67" s="3">
        <v>74486</v>
      </c>
      <c r="N67" s="59">
        <f t="shared" si="1"/>
        <v>-69265</v>
      </c>
      <c r="O67" s="69"/>
    </row>
    <row r="68" spans="1:15" x14ac:dyDescent="0.3">
      <c r="A68" s="220"/>
      <c r="B68" s="5"/>
      <c r="C68" s="5"/>
      <c r="D68" s="5"/>
      <c r="E68" s="3">
        <v>0</v>
      </c>
      <c r="F68" s="3">
        <v>0</v>
      </c>
      <c r="G68" s="141">
        <f t="shared" si="2"/>
        <v>0</v>
      </c>
      <c r="H68" s="132"/>
      <c r="I68" s="226"/>
      <c r="J68" s="224"/>
      <c r="K68" s="2" t="s">
        <v>172</v>
      </c>
      <c r="L68" s="3">
        <v>3000000</v>
      </c>
      <c r="M68" s="3">
        <v>2222260</v>
      </c>
      <c r="N68" s="59">
        <f t="shared" si="1"/>
        <v>-777740</v>
      </c>
      <c r="O68" s="158">
        <f t="shared" si="4"/>
        <v>-25.924666666666667</v>
      </c>
    </row>
    <row r="69" spans="1:15" s="71" customFormat="1" ht="17.25" thickBot="1" x14ac:dyDescent="0.35">
      <c r="A69" s="221"/>
      <c r="B69" s="246" t="s">
        <v>173</v>
      </c>
      <c r="C69" s="247"/>
      <c r="D69" s="248"/>
      <c r="E69" s="23">
        <f>SUM(E58:E68)</f>
        <v>998000000</v>
      </c>
      <c r="F69" s="23">
        <f>SUM(F58:F68)</f>
        <v>958565195</v>
      </c>
      <c r="G69" s="148">
        <f t="shared" si="2"/>
        <v>-39434805</v>
      </c>
      <c r="H69" s="149">
        <f t="shared" si="0"/>
        <v>-3.9513832665330666</v>
      </c>
      <c r="I69" s="247" t="s">
        <v>173</v>
      </c>
      <c r="J69" s="247"/>
      <c r="K69" s="248"/>
      <c r="L69" s="23">
        <f>SUM(L58:L68)</f>
        <v>998000000</v>
      </c>
      <c r="M69" s="23">
        <f>SUM(M58:M68)</f>
        <v>958565195</v>
      </c>
      <c r="N69" s="148">
        <f t="shared" si="1"/>
        <v>-39434805</v>
      </c>
      <c r="O69" s="160">
        <f t="shared" si="4"/>
        <v>-3.9513832665330666</v>
      </c>
    </row>
    <row r="70" spans="1:15" x14ac:dyDescent="0.3">
      <c r="A70" s="252" t="s">
        <v>118</v>
      </c>
      <c r="B70" s="222" t="s">
        <v>63</v>
      </c>
      <c r="C70" s="125" t="s">
        <v>64</v>
      </c>
      <c r="D70" s="125" t="s">
        <v>65</v>
      </c>
      <c r="E70" s="58">
        <v>382020000</v>
      </c>
      <c r="F70" s="58">
        <v>373828170</v>
      </c>
      <c r="G70" s="150">
        <f t="shared" si="2"/>
        <v>-8191830</v>
      </c>
      <c r="H70" s="151">
        <f t="shared" si="0"/>
        <v>-2.1443458457672375</v>
      </c>
      <c r="I70" s="126" t="s">
        <v>66</v>
      </c>
      <c r="J70" s="65" t="s">
        <v>67</v>
      </c>
      <c r="K70" s="65" t="s">
        <v>68</v>
      </c>
      <c r="L70" s="58"/>
      <c r="M70" s="58">
        <v>0</v>
      </c>
      <c r="N70" s="59">
        <f t="shared" si="1"/>
        <v>0</v>
      </c>
      <c r="O70" s="69"/>
    </row>
    <row r="71" spans="1:15" x14ac:dyDescent="0.3">
      <c r="A71" s="253"/>
      <c r="B71" s="223"/>
      <c r="C71" s="2" t="s">
        <v>69</v>
      </c>
      <c r="D71" s="2" t="s">
        <v>113</v>
      </c>
      <c r="E71" s="3">
        <v>0</v>
      </c>
      <c r="F71" s="3">
        <v>0</v>
      </c>
      <c r="G71" s="49">
        <f t="shared" si="2"/>
        <v>0</v>
      </c>
      <c r="H71" s="132"/>
      <c r="I71" s="127" t="s">
        <v>70</v>
      </c>
      <c r="J71" s="2" t="s">
        <v>71</v>
      </c>
      <c r="K71" s="2" t="s">
        <v>72</v>
      </c>
      <c r="L71" s="3">
        <v>2000000</v>
      </c>
      <c r="M71" s="3">
        <v>2000000</v>
      </c>
      <c r="N71" s="59">
        <f t="shared" si="1"/>
        <v>0</v>
      </c>
      <c r="O71" s="69">
        <f t="shared" si="4"/>
        <v>0</v>
      </c>
    </row>
    <row r="72" spans="1:15" ht="27" x14ac:dyDescent="0.3">
      <c r="A72" s="253"/>
      <c r="B72" s="224"/>
      <c r="C72" s="2" t="s">
        <v>73</v>
      </c>
      <c r="D72" s="6" t="s">
        <v>74</v>
      </c>
      <c r="E72" s="3">
        <v>48602880</v>
      </c>
      <c r="F72" s="3">
        <v>46444073</v>
      </c>
      <c r="G72" s="141">
        <f t="shared" si="2"/>
        <v>-2158807</v>
      </c>
      <c r="H72" s="145">
        <f t="shared" si="0"/>
        <v>-4.4417264985120228</v>
      </c>
      <c r="I72" s="127" t="s">
        <v>75</v>
      </c>
      <c r="J72" s="2" t="s">
        <v>76</v>
      </c>
      <c r="K72" s="2" t="s">
        <v>77</v>
      </c>
      <c r="L72" s="3">
        <v>644410000</v>
      </c>
      <c r="M72" s="3">
        <v>638598850</v>
      </c>
      <c r="N72" s="157">
        <f t="shared" si="1"/>
        <v>-5811150</v>
      </c>
      <c r="O72" s="158">
        <f t="shared" si="4"/>
        <v>-0.90177837091292812</v>
      </c>
    </row>
    <row r="73" spans="1:15" x14ac:dyDescent="0.3">
      <c r="A73" s="253"/>
      <c r="B73" s="2" t="s">
        <v>78</v>
      </c>
      <c r="C73" s="2" t="s">
        <v>79</v>
      </c>
      <c r="D73" s="2" t="s">
        <v>114</v>
      </c>
      <c r="E73" s="3">
        <v>40000000</v>
      </c>
      <c r="F73" s="3">
        <v>40000000</v>
      </c>
      <c r="G73" s="49">
        <f t="shared" si="2"/>
        <v>0</v>
      </c>
      <c r="H73" s="132">
        <f t="shared" si="0"/>
        <v>0</v>
      </c>
      <c r="I73" s="225" t="s">
        <v>80</v>
      </c>
      <c r="J73" s="227" t="s">
        <v>81</v>
      </c>
      <c r="K73" s="2" t="s">
        <v>82</v>
      </c>
      <c r="L73" s="3">
        <v>76530000</v>
      </c>
      <c r="M73" s="3">
        <v>97930000</v>
      </c>
      <c r="N73" s="59">
        <f t="shared" si="1"/>
        <v>21400000</v>
      </c>
      <c r="O73" s="100">
        <f t="shared" si="4"/>
        <v>27.962890369789623</v>
      </c>
    </row>
    <row r="74" spans="1:15" x14ac:dyDescent="0.3">
      <c r="A74" s="253"/>
      <c r="B74" s="2" t="s">
        <v>83</v>
      </c>
      <c r="C74" s="2" t="s">
        <v>84</v>
      </c>
      <c r="D74" s="2" t="s">
        <v>85</v>
      </c>
      <c r="E74" s="3">
        <v>422510237</v>
      </c>
      <c r="F74" s="3">
        <v>394523091</v>
      </c>
      <c r="G74" s="141">
        <f t="shared" si="2"/>
        <v>-27987146</v>
      </c>
      <c r="H74" s="145">
        <f t="shared" ref="H74:H128" si="5">G74/E74*100</f>
        <v>-6.6240160708816154</v>
      </c>
      <c r="I74" s="226"/>
      <c r="J74" s="224"/>
      <c r="K74" s="2" t="s">
        <v>86</v>
      </c>
      <c r="L74" s="3">
        <v>79788000</v>
      </c>
      <c r="M74" s="3">
        <v>66288690</v>
      </c>
      <c r="N74" s="157">
        <f t="shared" ref="N74:N128" si="6">M74-L74</f>
        <v>-13499310</v>
      </c>
      <c r="O74" s="158">
        <f t="shared" si="4"/>
        <v>-16.918972777861331</v>
      </c>
    </row>
    <row r="75" spans="1:15" x14ac:dyDescent="0.3">
      <c r="A75" s="253"/>
      <c r="B75" s="2" t="s">
        <v>87</v>
      </c>
      <c r="C75" s="2" t="s">
        <v>88</v>
      </c>
      <c r="D75" s="2" t="s">
        <v>115</v>
      </c>
      <c r="E75" s="3">
        <v>0</v>
      </c>
      <c r="F75" s="3">
        <v>0</v>
      </c>
      <c r="G75" s="49">
        <f t="shared" ref="G75:G128" si="7">F75-E75</f>
        <v>0</v>
      </c>
      <c r="H75" s="132"/>
      <c r="I75" s="127" t="s">
        <v>89</v>
      </c>
      <c r="J75" s="2" t="s">
        <v>90</v>
      </c>
      <c r="K75" s="2" t="s">
        <v>91</v>
      </c>
      <c r="L75" s="3">
        <v>0</v>
      </c>
      <c r="M75" s="3">
        <v>0</v>
      </c>
      <c r="N75" s="59">
        <f t="shared" si="6"/>
        <v>0</v>
      </c>
      <c r="O75" s="69"/>
    </row>
    <row r="76" spans="1:15" x14ac:dyDescent="0.3">
      <c r="A76" s="253"/>
      <c r="B76" s="2" t="s">
        <v>92</v>
      </c>
      <c r="C76" s="2" t="s">
        <v>93</v>
      </c>
      <c r="D76" s="2" t="s">
        <v>116</v>
      </c>
      <c r="E76" s="3">
        <v>0</v>
      </c>
      <c r="F76" s="3">
        <v>0</v>
      </c>
      <c r="G76" s="49">
        <f t="shared" si="7"/>
        <v>0</v>
      </c>
      <c r="H76" s="132"/>
      <c r="I76" s="127" t="s">
        <v>94</v>
      </c>
      <c r="J76" s="2" t="s">
        <v>95</v>
      </c>
      <c r="K76" s="2" t="s">
        <v>96</v>
      </c>
      <c r="L76" s="3">
        <v>0</v>
      </c>
      <c r="M76" s="3">
        <v>0</v>
      </c>
      <c r="N76" s="59">
        <f t="shared" si="6"/>
        <v>0</v>
      </c>
      <c r="O76" s="69"/>
    </row>
    <row r="77" spans="1:15" x14ac:dyDescent="0.3">
      <c r="A77" s="253"/>
      <c r="B77" s="2" t="s">
        <v>97</v>
      </c>
      <c r="C77" s="2" t="s">
        <v>98</v>
      </c>
      <c r="D77" s="2" t="s">
        <v>99</v>
      </c>
      <c r="E77" s="3">
        <v>110466883</v>
      </c>
      <c r="F77" s="3">
        <v>92368470</v>
      </c>
      <c r="G77" s="141">
        <f t="shared" si="7"/>
        <v>-18098413</v>
      </c>
      <c r="H77" s="145">
        <f t="shared" si="5"/>
        <v>-16.383564475155872</v>
      </c>
      <c r="I77" s="225" t="s">
        <v>100</v>
      </c>
      <c r="J77" s="227" t="s">
        <v>101</v>
      </c>
      <c r="K77" s="2" t="s">
        <v>102</v>
      </c>
      <c r="L77" s="3">
        <v>72400378</v>
      </c>
      <c r="M77" s="3">
        <v>72400378</v>
      </c>
      <c r="N77" s="59">
        <f t="shared" si="6"/>
        <v>0</v>
      </c>
      <c r="O77" s="69">
        <f t="shared" si="4"/>
        <v>0</v>
      </c>
    </row>
    <row r="78" spans="1:15" x14ac:dyDescent="0.3">
      <c r="A78" s="253"/>
      <c r="B78" s="2" t="s">
        <v>103</v>
      </c>
      <c r="C78" s="2" t="s">
        <v>104</v>
      </c>
      <c r="D78" s="2" t="s">
        <v>117</v>
      </c>
      <c r="E78" s="3">
        <v>5000000</v>
      </c>
      <c r="F78" s="3">
        <v>6773922</v>
      </c>
      <c r="G78" s="49">
        <f t="shared" si="7"/>
        <v>1773922</v>
      </c>
      <c r="H78" s="131">
        <f t="shared" si="5"/>
        <v>35.478439999999999</v>
      </c>
      <c r="I78" s="226"/>
      <c r="J78" s="224"/>
      <c r="K78" s="2" t="s">
        <v>105</v>
      </c>
      <c r="L78" s="3">
        <v>37759009</v>
      </c>
      <c r="M78" s="3">
        <v>37759009</v>
      </c>
      <c r="N78" s="59">
        <f t="shared" si="6"/>
        <v>0</v>
      </c>
      <c r="O78" s="69">
        <f t="shared" si="4"/>
        <v>0</v>
      </c>
    </row>
    <row r="79" spans="1:15" x14ac:dyDescent="0.3">
      <c r="A79" s="253"/>
      <c r="B79" s="2" t="s">
        <v>106</v>
      </c>
      <c r="C79" s="2" t="s">
        <v>106</v>
      </c>
      <c r="D79" s="2" t="s">
        <v>106</v>
      </c>
      <c r="E79" s="3"/>
      <c r="F79" s="3">
        <v>47994809</v>
      </c>
      <c r="G79" s="49">
        <f t="shared" si="7"/>
        <v>47994809</v>
      </c>
      <c r="H79" s="132"/>
      <c r="I79" s="225" t="s">
        <v>107</v>
      </c>
      <c r="J79" s="227" t="s">
        <v>108</v>
      </c>
      <c r="K79" s="2" t="s">
        <v>109</v>
      </c>
      <c r="L79" s="3">
        <v>200000</v>
      </c>
      <c r="M79" s="3">
        <v>158045</v>
      </c>
      <c r="N79" s="157">
        <f t="shared" si="6"/>
        <v>-41955</v>
      </c>
      <c r="O79" s="158">
        <f t="shared" si="4"/>
        <v>-20.977499999999999</v>
      </c>
    </row>
    <row r="80" spans="1:15" x14ac:dyDescent="0.3">
      <c r="A80" s="253"/>
      <c r="B80" s="5"/>
      <c r="C80" s="5"/>
      <c r="D80" s="5"/>
      <c r="E80" s="3">
        <v>0</v>
      </c>
      <c r="F80" s="3">
        <v>0</v>
      </c>
      <c r="G80" s="49">
        <f t="shared" si="7"/>
        <v>0</v>
      </c>
      <c r="H80" s="132"/>
      <c r="I80" s="226"/>
      <c r="J80" s="224"/>
      <c r="K80" s="2" t="s">
        <v>110</v>
      </c>
      <c r="L80" s="3">
        <v>95512613</v>
      </c>
      <c r="M80" s="3">
        <v>86797563</v>
      </c>
      <c r="N80" s="157">
        <f t="shared" si="6"/>
        <v>-8715050</v>
      </c>
      <c r="O80" s="158">
        <f t="shared" si="4"/>
        <v>-9.124501703246251</v>
      </c>
    </row>
    <row r="81" spans="1:15" s="71" customFormat="1" ht="17.25" thickBot="1" x14ac:dyDescent="0.35">
      <c r="A81" s="254"/>
      <c r="B81" s="246" t="s">
        <v>111</v>
      </c>
      <c r="C81" s="247"/>
      <c r="D81" s="248"/>
      <c r="E81" s="23">
        <f>SUM(E70:E80)</f>
        <v>1008600000</v>
      </c>
      <c r="F81" s="23">
        <f>SUM(F70:F80)</f>
        <v>1001932535</v>
      </c>
      <c r="G81" s="148">
        <f t="shared" si="7"/>
        <v>-6667465</v>
      </c>
      <c r="H81" s="149">
        <f t="shared" si="5"/>
        <v>-0.66106137219908778</v>
      </c>
      <c r="I81" s="247" t="s">
        <v>111</v>
      </c>
      <c r="J81" s="247"/>
      <c r="K81" s="248"/>
      <c r="L81" s="23">
        <f>SUM(L70:L80)</f>
        <v>1008600000</v>
      </c>
      <c r="M81" s="23">
        <f>SUM(M70:M80)</f>
        <v>1001932535</v>
      </c>
      <c r="N81" s="148">
        <f t="shared" si="6"/>
        <v>-6667465</v>
      </c>
      <c r="O81" s="160">
        <f t="shared" si="4"/>
        <v>-0.66106137219908778</v>
      </c>
    </row>
    <row r="82" spans="1:15" customFormat="1" ht="13.5" customHeight="1" x14ac:dyDescent="0.3">
      <c r="A82" s="199" t="s">
        <v>296</v>
      </c>
      <c r="B82" s="202" t="s">
        <v>178</v>
      </c>
      <c r="C82" s="123" t="s">
        <v>179</v>
      </c>
      <c r="D82" s="123" t="s">
        <v>180</v>
      </c>
      <c r="E82" s="73">
        <v>2171278440</v>
      </c>
      <c r="F82" s="74">
        <v>1865378978</v>
      </c>
      <c r="G82" s="150">
        <f t="shared" si="7"/>
        <v>-305899462</v>
      </c>
      <c r="H82" s="151">
        <f t="shared" si="5"/>
        <v>-14.088449291653262</v>
      </c>
      <c r="I82" s="75" t="s">
        <v>252</v>
      </c>
      <c r="J82" s="76" t="s">
        <v>253</v>
      </c>
      <c r="K82" s="77" t="s">
        <v>254</v>
      </c>
      <c r="L82" s="74">
        <v>507883674</v>
      </c>
      <c r="M82" s="74">
        <v>435635710</v>
      </c>
      <c r="N82" s="157">
        <f t="shared" si="6"/>
        <v>-72247964</v>
      </c>
      <c r="O82" s="161">
        <f t="shared" si="4"/>
        <v>-14.225297582611407</v>
      </c>
    </row>
    <row r="83" spans="1:15" customFormat="1" x14ac:dyDescent="0.3">
      <c r="A83" s="200"/>
      <c r="B83" s="203"/>
      <c r="C83" s="124" t="s">
        <v>184</v>
      </c>
      <c r="D83" s="124" t="s">
        <v>185</v>
      </c>
      <c r="E83" s="26">
        <v>53360000</v>
      </c>
      <c r="F83" s="24">
        <v>11305400</v>
      </c>
      <c r="G83" s="141">
        <f t="shared" si="7"/>
        <v>-42054600</v>
      </c>
      <c r="H83" s="145">
        <f t="shared" si="5"/>
        <v>-78.812968515742128</v>
      </c>
      <c r="I83" s="51" t="s">
        <v>295</v>
      </c>
      <c r="J83" s="27" t="s">
        <v>297</v>
      </c>
      <c r="K83" s="28" t="s">
        <v>298</v>
      </c>
      <c r="L83" s="24">
        <v>400000</v>
      </c>
      <c r="M83" s="24">
        <v>680000</v>
      </c>
      <c r="N83" s="59">
        <f t="shared" si="6"/>
        <v>280000</v>
      </c>
      <c r="O83" s="69">
        <f t="shared" si="4"/>
        <v>70</v>
      </c>
    </row>
    <row r="84" spans="1:15" customFormat="1" ht="27" x14ac:dyDescent="0.3">
      <c r="A84" s="200"/>
      <c r="B84" s="204"/>
      <c r="C84" s="29" t="s">
        <v>189</v>
      </c>
      <c r="D84" s="29" t="s">
        <v>190</v>
      </c>
      <c r="E84" s="26">
        <v>437078000</v>
      </c>
      <c r="F84" s="24">
        <v>211678105</v>
      </c>
      <c r="G84" s="141">
        <f t="shared" si="7"/>
        <v>-225399895</v>
      </c>
      <c r="H84" s="145">
        <f t="shared" si="5"/>
        <v>-51.569718677215505</v>
      </c>
      <c r="I84" s="52" t="s">
        <v>255</v>
      </c>
      <c r="J84" s="25" t="s">
        <v>256</v>
      </c>
      <c r="K84" s="25" t="s">
        <v>257</v>
      </c>
      <c r="L84" s="24">
        <v>490781576</v>
      </c>
      <c r="M84" s="24">
        <v>491731655</v>
      </c>
      <c r="N84" s="59">
        <f t="shared" si="6"/>
        <v>950079</v>
      </c>
      <c r="O84" s="100">
        <f t="shared" si="4"/>
        <v>0.19358489528954934</v>
      </c>
    </row>
    <row r="85" spans="1:15" customFormat="1" x14ac:dyDescent="0.3">
      <c r="A85" s="200"/>
      <c r="B85" s="30" t="s">
        <v>194</v>
      </c>
      <c r="C85" s="124" t="s">
        <v>195</v>
      </c>
      <c r="D85" s="124" t="s">
        <v>240</v>
      </c>
      <c r="E85" s="26">
        <v>137632000</v>
      </c>
      <c r="F85" s="24">
        <v>49580930</v>
      </c>
      <c r="G85" s="141">
        <f t="shared" si="7"/>
        <v>-88051070</v>
      </c>
      <c r="H85" s="145">
        <f t="shared" si="5"/>
        <v>-63.975725122064645</v>
      </c>
      <c r="I85" s="205" t="s">
        <v>258</v>
      </c>
      <c r="J85" s="207" t="s">
        <v>259</v>
      </c>
      <c r="K85" s="25" t="s">
        <v>260</v>
      </c>
      <c r="L85" s="24">
        <v>5000000</v>
      </c>
      <c r="M85" s="24">
        <v>4900000</v>
      </c>
      <c r="N85" s="157">
        <f t="shared" si="6"/>
        <v>-100000</v>
      </c>
      <c r="O85" s="158">
        <f t="shared" si="4"/>
        <v>-2</v>
      </c>
    </row>
    <row r="86" spans="1:15" customFormat="1" x14ac:dyDescent="0.3">
      <c r="A86" s="200"/>
      <c r="B86" s="31" t="s">
        <v>199</v>
      </c>
      <c r="C86" s="29" t="s">
        <v>233</v>
      </c>
      <c r="D86" s="29" t="s">
        <v>261</v>
      </c>
      <c r="E86" s="24">
        <v>990825250</v>
      </c>
      <c r="F86" s="24">
        <v>775714885</v>
      </c>
      <c r="G86" s="141">
        <f t="shared" si="7"/>
        <v>-215110365</v>
      </c>
      <c r="H86" s="145">
        <f t="shared" si="5"/>
        <v>-21.710222362621462</v>
      </c>
      <c r="I86" s="206"/>
      <c r="J86" s="208"/>
      <c r="K86" s="25" t="s">
        <v>262</v>
      </c>
      <c r="L86" s="24">
        <v>100992000</v>
      </c>
      <c r="M86" s="24">
        <v>124719363</v>
      </c>
      <c r="N86" s="59">
        <f t="shared" si="6"/>
        <v>23727363</v>
      </c>
      <c r="O86" s="69">
        <f t="shared" si="4"/>
        <v>23.494299548479088</v>
      </c>
    </row>
    <row r="87" spans="1:15" customFormat="1" x14ac:dyDescent="0.3">
      <c r="A87" s="200"/>
      <c r="B87" s="31" t="s">
        <v>241</v>
      </c>
      <c r="C87" s="29" t="s">
        <v>242</v>
      </c>
      <c r="D87" s="29" t="s">
        <v>205</v>
      </c>
      <c r="E87" s="24"/>
      <c r="F87" s="24">
        <v>0</v>
      </c>
      <c r="G87" s="49">
        <f t="shared" si="7"/>
        <v>0</v>
      </c>
      <c r="H87" s="132"/>
      <c r="I87" s="205" t="s">
        <v>263</v>
      </c>
      <c r="J87" s="207" t="s">
        <v>264</v>
      </c>
      <c r="K87" s="29" t="s">
        <v>265</v>
      </c>
      <c r="L87" s="24">
        <v>1582368276</v>
      </c>
      <c r="M87" s="24">
        <v>1594252580</v>
      </c>
      <c r="N87" s="59">
        <f t="shared" si="6"/>
        <v>11884304</v>
      </c>
      <c r="O87" s="100">
        <f t="shared" ref="O87:O128" si="8">N87/L87*100</f>
        <v>0.75104539064962905</v>
      </c>
    </row>
    <row r="88" spans="1:15" customFormat="1" x14ac:dyDescent="0.3">
      <c r="A88" s="200"/>
      <c r="B88" s="31" t="s">
        <v>266</v>
      </c>
      <c r="C88" s="29" t="s">
        <v>267</v>
      </c>
      <c r="D88" s="29" t="s">
        <v>268</v>
      </c>
      <c r="E88" s="24">
        <v>0</v>
      </c>
      <c r="F88" s="24">
        <v>0</v>
      </c>
      <c r="G88" s="49">
        <f t="shared" si="7"/>
        <v>0</v>
      </c>
      <c r="H88" s="132"/>
      <c r="I88" s="206"/>
      <c r="J88" s="208"/>
      <c r="K88" s="29" t="s">
        <v>269</v>
      </c>
      <c r="L88" s="24">
        <v>302111600</v>
      </c>
      <c r="M88" s="24">
        <v>289927570</v>
      </c>
      <c r="N88" s="157">
        <f t="shared" si="6"/>
        <v>-12184030</v>
      </c>
      <c r="O88" s="158">
        <f t="shared" si="8"/>
        <v>-4.0329566954727989</v>
      </c>
    </row>
    <row r="89" spans="1:15" customFormat="1" x14ac:dyDescent="0.3">
      <c r="A89" s="200"/>
      <c r="B89" s="31" t="s">
        <v>270</v>
      </c>
      <c r="C89" s="29" t="s">
        <v>271</v>
      </c>
      <c r="D89" s="29" t="s">
        <v>272</v>
      </c>
      <c r="E89" s="24">
        <v>22609861</v>
      </c>
      <c r="F89" s="24">
        <v>5313880</v>
      </c>
      <c r="G89" s="141">
        <f t="shared" si="7"/>
        <v>-17295981</v>
      </c>
      <c r="H89" s="145">
        <f t="shared" si="5"/>
        <v>-76.497511417695137</v>
      </c>
      <c r="I89" s="52" t="s">
        <v>273</v>
      </c>
      <c r="J89" s="25" t="s">
        <v>274</v>
      </c>
      <c r="K89" s="25" t="s">
        <v>275</v>
      </c>
      <c r="L89" s="24">
        <v>0</v>
      </c>
      <c r="M89" s="24">
        <v>0</v>
      </c>
      <c r="N89" s="59">
        <f t="shared" si="6"/>
        <v>0</v>
      </c>
      <c r="O89" s="69"/>
    </row>
    <row r="90" spans="1:15" customFormat="1" x14ac:dyDescent="0.3">
      <c r="A90" s="200"/>
      <c r="B90" s="30" t="s">
        <v>276</v>
      </c>
      <c r="C90" s="124" t="s">
        <v>277</v>
      </c>
      <c r="D90" s="124" t="s">
        <v>278</v>
      </c>
      <c r="E90" s="24">
        <v>16860387</v>
      </c>
      <c r="F90" s="24">
        <v>0</v>
      </c>
      <c r="G90" s="141">
        <f t="shared" si="7"/>
        <v>-16860387</v>
      </c>
      <c r="H90" s="145">
        <f t="shared" si="5"/>
        <v>-100</v>
      </c>
      <c r="I90" s="52" t="s">
        <v>279</v>
      </c>
      <c r="J90" s="25" t="s">
        <v>280</v>
      </c>
      <c r="K90" s="25" t="s">
        <v>281</v>
      </c>
      <c r="L90" s="24">
        <v>11500000</v>
      </c>
      <c r="M90" s="24">
        <v>1500000</v>
      </c>
      <c r="N90" s="157">
        <f t="shared" si="6"/>
        <v>-10000000</v>
      </c>
      <c r="O90" s="158">
        <f t="shared" si="8"/>
        <v>-86.956521739130437</v>
      </c>
    </row>
    <row r="91" spans="1:15" customFormat="1" x14ac:dyDescent="0.3">
      <c r="A91" s="200"/>
      <c r="B91" s="209" t="s">
        <v>282</v>
      </c>
      <c r="C91" s="211" t="s">
        <v>283</v>
      </c>
      <c r="D91" s="124" t="s">
        <v>243</v>
      </c>
      <c r="E91" s="24">
        <v>24000000</v>
      </c>
      <c r="F91" s="24">
        <v>24000000</v>
      </c>
      <c r="G91" s="49">
        <f t="shared" si="7"/>
        <v>0</v>
      </c>
      <c r="H91" s="131">
        <f t="shared" si="5"/>
        <v>0</v>
      </c>
      <c r="I91" s="205" t="s">
        <v>284</v>
      </c>
      <c r="J91" s="207" t="s">
        <v>285</v>
      </c>
      <c r="K91" s="25" t="s">
        <v>286</v>
      </c>
      <c r="L91" s="24">
        <v>987155747</v>
      </c>
      <c r="M91" s="24">
        <v>987155747</v>
      </c>
      <c r="N91" s="59">
        <f t="shared" si="6"/>
        <v>0</v>
      </c>
      <c r="O91" s="100">
        <f t="shared" si="8"/>
        <v>0</v>
      </c>
    </row>
    <row r="92" spans="1:15" customFormat="1" x14ac:dyDescent="0.3">
      <c r="A92" s="200"/>
      <c r="B92" s="210"/>
      <c r="C92" s="211"/>
      <c r="D92" s="124" t="s">
        <v>287</v>
      </c>
      <c r="E92" s="24">
        <v>24000000</v>
      </c>
      <c r="F92" s="24">
        <v>24000000</v>
      </c>
      <c r="G92" s="49">
        <f t="shared" si="7"/>
        <v>0</v>
      </c>
      <c r="H92" s="131">
        <f t="shared" si="5"/>
        <v>0</v>
      </c>
      <c r="I92" s="206"/>
      <c r="J92" s="208"/>
      <c r="K92" s="25" t="s">
        <v>294</v>
      </c>
      <c r="L92" s="24">
        <v>179830451</v>
      </c>
      <c r="M92" s="24">
        <v>179830451</v>
      </c>
      <c r="N92" s="59">
        <f t="shared" si="6"/>
        <v>0</v>
      </c>
      <c r="O92" s="100">
        <f t="shared" si="8"/>
        <v>0</v>
      </c>
    </row>
    <row r="93" spans="1:15" customFormat="1" x14ac:dyDescent="0.3">
      <c r="A93" s="200"/>
      <c r="B93" s="212" t="s">
        <v>288</v>
      </c>
      <c r="C93" s="214" t="s">
        <v>289</v>
      </c>
      <c r="D93" s="124" t="s">
        <v>290</v>
      </c>
      <c r="E93" s="24">
        <v>209668451</v>
      </c>
      <c r="F93" s="24">
        <v>0</v>
      </c>
      <c r="G93" s="141">
        <f t="shared" si="7"/>
        <v>-209668451</v>
      </c>
      <c r="H93" s="145">
        <f t="shared" si="5"/>
        <v>-100</v>
      </c>
      <c r="I93" s="205" t="s">
        <v>244</v>
      </c>
      <c r="J93" s="215" t="s">
        <v>245</v>
      </c>
      <c r="K93" s="25" t="s">
        <v>228</v>
      </c>
      <c r="L93" s="24">
        <v>564877</v>
      </c>
      <c r="M93" s="24">
        <v>1026370</v>
      </c>
      <c r="N93" s="59">
        <f t="shared" si="6"/>
        <v>461493</v>
      </c>
      <c r="O93" s="100">
        <f t="shared" si="8"/>
        <v>81.697962565301836</v>
      </c>
    </row>
    <row r="94" spans="1:15" customFormat="1" x14ac:dyDescent="0.3">
      <c r="A94" s="200"/>
      <c r="B94" s="213"/>
      <c r="C94" s="214"/>
      <c r="D94" s="124" t="s">
        <v>291</v>
      </c>
      <c r="E94" s="24">
        <v>203290436</v>
      </c>
      <c r="F94" s="24">
        <v>0</v>
      </c>
      <c r="G94" s="141">
        <f t="shared" si="7"/>
        <v>-203290436</v>
      </c>
      <c r="H94" s="145">
        <f t="shared" si="5"/>
        <v>-100</v>
      </c>
      <c r="I94" s="206"/>
      <c r="J94" s="216"/>
      <c r="K94" s="25" t="s">
        <v>229</v>
      </c>
      <c r="L94" s="24">
        <v>74014624</v>
      </c>
      <c r="M94" s="24">
        <v>75454695</v>
      </c>
      <c r="N94" s="59">
        <f t="shared" si="6"/>
        <v>1440071</v>
      </c>
      <c r="O94" s="100">
        <f t="shared" si="8"/>
        <v>1.9456573879237704</v>
      </c>
    </row>
    <row r="95" spans="1:15" customFormat="1" ht="13.5" customHeight="1" x14ac:dyDescent="0.3">
      <c r="A95" s="200"/>
      <c r="B95" s="31" t="s">
        <v>225</v>
      </c>
      <c r="C95" s="29" t="s">
        <v>225</v>
      </c>
      <c r="D95" s="124" t="s">
        <v>292</v>
      </c>
      <c r="E95" s="24">
        <v>0</v>
      </c>
      <c r="F95" s="24">
        <v>1267841963</v>
      </c>
      <c r="G95" s="49">
        <f t="shared" si="7"/>
        <v>1267841963</v>
      </c>
      <c r="H95" s="132"/>
      <c r="I95" s="205" t="s">
        <v>246</v>
      </c>
      <c r="J95" s="207" t="s">
        <v>247</v>
      </c>
      <c r="K95" s="25" t="s">
        <v>243</v>
      </c>
      <c r="L95" s="24">
        <v>24000000</v>
      </c>
      <c r="M95" s="24">
        <v>24000000</v>
      </c>
      <c r="N95" s="59">
        <f t="shared" si="6"/>
        <v>0</v>
      </c>
      <c r="O95" s="69">
        <f t="shared" si="8"/>
        <v>0</v>
      </c>
    </row>
    <row r="96" spans="1:15" customFormat="1" ht="17.25" thickBot="1" x14ac:dyDescent="0.35">
      <c r="A96" s="200"/>
      <c r="B96" s="32"/>
      <c r="C96" s="33"/>
      <c r="D96" s="34"/>
      <c r="E96" s="35">
        <v>0</v>
      </c>
      <c r="F96" s="103"/>
      <c r="G96" s="104">
        <f t="shared" si="7"/>
        <v>0</v>
      </c>
      <c r="H96" s="137"/>
      <c r="I96" s="217"/>
      <c r="J96" s="218"/>
      <c r="K96" s="101" t="s">
        <v>248</v>
      </c>
      <c r="L96" s="103">
        <v>24000000</v>
      </c>
      <c r="M96" s="103">
        <v>24000000</v>
      </c>
      <c r="N96" s="105">
        <f t="shared" si="6"/>
        <v>0</v>
      </c>
      <c r="O96" s="69">
        <f t="shared" si="8"/>
        <v>0</v>
      </c>
    </row>
    <row r="97" spans="1:15" s="80" customFormat="1" ht="16.5" customHeight="1" thickTop="1" thickBot="1" x14ac:dyDescent="0.35">
      <c r="A97" s="201"/>
      <c r="B97" s="36" t="s">
        <v>293</v>
      </c>
      <c r="C97" s="37"/>
      <c r="D97" s="37"/>
      <c r="E97" s="38">
        <f>SUM(E82:E96)</f>
        <v>4290602825</v>
      </c>
      <c r="F97" s="106">
        <f>SUM(F82:F96)</f>
        <v>4234814141</v>
      </c>
      <c r="G97" s="152">
        <f t="shared" si="7"/>
        <v>-55788684</v>
      </c>
      <c r="H97" s="153">
        <f t="shared" si="5"/>
        <v>-1.3002528147079193</v>
      </c>
      <c r="I97" s="128" t="s">
        <v>293</v>
      </c>
      <c r="J97" s="107"/>
      <c r="K97" s="108"/>
      <c r="L97" s="109">
        <f>SUM(L82:L96)</f>
        <v>4290602825</v>
      </c>
      <c r="M97" s="109">
        <f>SUM(M82:M96)</f>
        <v>4234814141</v>
      </c>
      <c r="N97" s="152">
        <f t="shared" si="6"/>
        <v>-55788684</v>
      </c>
      <c r="O97" s="160">
        <f t="shared" si="8"/>
        <v>-1.3002528147079193</v>
      </c>
    </row>
    <row r="98" spans="1:15" ht="16.5" customHeight="1" x14ac:dyDescent="0.3">
      <c r="A98" s="269" t="s">
        <v>177</v>
      </c>
      <c r="B98" s="228" t="s">
        <v>178</v>
      </c>
      <c r="C98" s="78" t="s">
        <v>179</v>
      </c>
      <c r="D98" s="78" t="s">
        <v>180</v>
      </c>
      <c r="E98" s="79">
        <v>236418850</v>
      </c>
      <c r="F98" s="79">
        <v>231693850</v>
      </c>
      <c r="G98" s="150">
        <f t="shared" si="7"/>
        <v>-4725000</v>
      </c>
      <c r="H98" s="144">
        <f t="shared" si="5"/>
        <v>-1.9985716028988381</v>
      </c>
      <c r="I98" s="129" t="s">
        <v>181</v>
      </c>
      <c r="J98" s="78" t="s">
        <v>182</v>
      </c>
      <c r="K98" s="78" t="s">
        <v>183</v>
      </c>
      <c r="L98" s="79">
        <v>0</v>
      </c>
      <c r="M98" s="79">
        <v>0</v>
      </c>
      <c r="N98" s="59">
        <f t="shared" si="6"/>
        <v>0</v>
      </c>
      <c r="O98" s="69"/>
    </row>
    <row r="99" spans="1:15" x14ac:dyDescent="0.3">
      <c r="A99" s="270"/>
      <c r="B99" s="229"/>
      <c r="C99" s="9" t="s">
        <v>184</v>
      </c>
      <c r="D99" s="9" t="s">
        <v>185</v>
      </c>
      <c r="E99" s="10">
        <v>682000</v>
      </c>
      <c r="F99" s="10">
        <v>550000</v>
      </c>
      <c r="G99" s="141">
        <f t="shared" si="7"/>
        <v>-132000</v>
      </c>
      <c r="H99" s="143">
        <f t="shared" si="5"/>
        <v>-19.35483870967742</v>
      </c>
      <c r="I99" s="130" t="s">
        <v>186</v>
      </c>
      <c r="J99" s="9" t="s">
        <v>187</v>
      </c>
      <c r="K99" s="9" t="s">
        <v>188</v>
      </c>
      <c r="L99" s="10">
        <v>0</v>
      </c>
      <c r="M99" s="10">
        <v>0</v>
      </c>
      <c r="N99" s="59">
        <f t="shared" si="6"/>
        <v>0</v>
      </c>
      <c r="O99" s="69"/>
    </row>
    <row r="100" spans="1:15" ht="27" x14ac:dyDescent="0.3">
      <c r="A100" s="270"/>
      <c r="B100" s="230"/>
      <c r="C100" s="9" t="s">
        <v>189</v>
      </c>
      <c r="D100" s="11" t="s">
        <v>190</v>
      </c>
      <c r="E100" s="10">
        <v>29419150</v>
      </c>
      <c r="F100" s="10">
        <v>28567002</v>
      </c>
      <c r="G100" s="141">
        <f t="shared" si="7"/>
        <v>-852148</v>
      </c>
      <c r="H100" s="143">
        <f t="shared" si="5"/>
        <v>-2.8965758697990935</v>
      </c>
      <c r="I100" s="130" t="s">
        <v>191</v>
      </c>
      <c r="J100" s="9" t="s">
        <v>192</v>
      </c>
      <c r="K100" s="9" t="s">
        <v>193</v>
      </c>
      <c r="L100" s="10">
        <v>365798000</v>
      </c>
      <c r="M100" s="10">
        <v>354903240</v>
      </c>
      <c r="N100" s="157">
        <f t="shared" si="6"/>
        <v>-10894760</v>
      </c>
      <c r="O100" s="158">
        <f t="shared" si="8"/>
        <v>-2.9783541736149459</v>
      </c>
    </row>
    <row r="101" spans="1:15" x14ac:dyDescent="0.3">
      <c r="A101" s="270"/>
      <c r="B101" s="9" t="s">
        <v>194</v>
      </c>
      <c r="C101" s="9" t="s">
        <v>195</v>
      </c>
      <c r="D101" s="9" t="s">
        <v>336</v>
      </c>
      <c r="E101" s="10">
        <v>17836867</v>
      </c>
      <c r="F101" s="10">
        <v>14337190</v>
      </c>
      <c r="G101" s="141">
        <f t="shared" si="7"/>
        <v>-3499677</v>
      </c>
      <c r="H101" s="143">
        <f t="shared" si="5"/>
        <v>-19.620469222537793</v>
      </c>
      <c r="I101" s="231" t="s">
        <v>196</v>
      </c>
      <c r="J101" s="233" t="s">
        <v>197</v>
      </c>
      <c r="K101" s="9" t="s">
        <v>198</v>
      </c>
      <c r="L101" s="10">
        <v>1000000</v>
      </c>
      <c r="M101" s="10">
        <v>1000000</v>
      </c>
      <c r="N101" s="59">
        <f t="shared" si="6"/>
        <v>0</v>
      </c>
      <c r="O101" s="69">
        <f t="shared" si="8"/>
        <v>0</v>
      </c>
    </row>
    <row r="102" spans="1:15" x14ac:dyDescent="0.3">
      <c r="A102" s="270"/>
      <c r="B102" s="9" t="s">
        <v>199</v>
      </c>
      <c r="C102" s="9" t="s">
        <v>200</v>
      </c>
      <c r="D102" s="9" t="s">
        <v>201</v>
      </c>
      <c r="E102" s="10">
        <v>88933600</v>
      </c>
      <c r="F102" s="10">
        <v>59915321</v>
      </c>
      <c r="G102" s="141">
        <f t="shared" si="7"/>
        <v>-29018279</v>
      </c>
      <c r="H102" s="143">
        <f t="shared" si="5"/>
        <v>-32.62915141183985</v>
      </c>
      <c r="I102" s="232"/>
      <c r="J102" s="230"/>
      <c r="K102" s="9" t="s">
        <v>202</v>
      </c>
      <c r="L102" s="10">
        <v>2500000</v>
      </c>
      <c r="M102" s="10">
        <v>2070000</v>
      </c>
      <c r="N102" s="157">
        <f t="shared" si="6"/>
        <v>-430000</v>
      </c>
      <c r="O102" s="158">
        <f t="shared" si="8"/>
        <v>-17.2</v>
      </c>
    </row>
    <row r="103" spans="1:15" x14ac:dyDescent="0.3">
      <c r="A103" s="270"/>
      <c r="B103" s="9" t="s">
        <v>203</v>
      </c>
      <c r="C103" s="9" t="s">
        <v>204</v>
      </c>
      <c r="D103" s="9" t="s">
        <v>205</v>
      </c>
      <c r="E103" s="10">
        <v>0</v>
      </c>
      <c r="F103" s="10">
        <v>0</v>
      </c>
      <c r="G103" s="49">
        <f t="shared" si="7"/>
        <v>0</v>
      </c>
      <c r="H103" s="132"/>
      <c r="I103" s="130" t="s">
        <v>206</v>
      </c>
      <c r="J103" s="9" t="s">
        <v>207</v>
      </c>
      <c r="K103" s="9" t="s">
        <v>208</v>
      </c>
      <c r="L103" s="10">
        <v>0</v>
      </c>
      <c r="M103" s="10">
        <v>0</v>
      </c>
      <c r="N103" s="59">
        <f t="shared" si="6"/>
        <v>0</v>
      </c>
      <c r="O103" s="69"/>
    </row>
    <row r="104" spans="1:15" x14ac:dyDescent="0.3">
      <c r="A104" s="270"/>
      <c r="B104" s="9" t="s">
        <v>209</v>
      </c>
      <c r="C104" s="9" t="s">
        <v>210</v>
      </c>
      <c r="D104" s="9" t="s">
        <v>211</v>
      </c>
      <c r="E104" s="10">
        <v>0</v>
      </c>
      <c r="F104" s="10">
        <v>0</v>
      </c>
      <c r="G104" s="49">
        <f t="shared" si="7"/>
        <v>0</v>
      </c>
      <c r="H104" s="132"/>
      <c r="I104" s="130" t="s">
        <v>212</v>
      </c>
      <c r="J104" s="9" t="s">
        <v>213</v>
      </c>
      <c r="K104" s="9" t="s">
        <v>214</v>
      </c>
      <c r="L104" s="10">
        <v>0</v>
      </c>
      <c r="M104" s="10">
        <v>0</v>
      </c>
      <c r="N104" s="59">
        <f t="shared" si="6"/>
        <v>0</v>
      </c>
      <c r="O104" s="69"/>
    </row>
    <row r="105" spans="1:15" x14ac:dyDescent="0.3">
      <c r="A105" s="270"/>
      <c r="B105" s="9" t="s">
        <v>215</v>
      </c>
      <c r="C105" s="9" t="s">
        <v>216</v>
      </c>
      <c r="D105" s="9" t="s">
        <v>217</v>
      </c>
      <c r="E105" s="10">
        <v>0</v>
      </c>
      <c r="F105" s="10">
        <v>0</v>
      </c>
      <c r="G105" s="49">
        <f t="shared" si="7"/>
        <v>0</v>
      </c>
      <c r="H105" s="132"/>
      <c r="I105" s="231" t="s">
        <v>218</v>
      </c>
      <c r="J105" s="233" t="s">
        <v>219</v>
      </c>
      <c r="K105" s="9" t="s">
        <v>220</v>
      </c>
      <c r="L105" s="10">
        <v>47680025</v>
      </c>
      <c r="M105" s="10">
        <v>47680025</v>
      </c>
      <c r="N105" s="59">
        <f t="shared" si="6"/>
        <v>0</v>
      </c>
      <c r="O105" s="69">
        <f t="shared" si="8"/>
        <v>0</v>
      </c>
    </row>
    <row r="106" spans="1:15" x14ac:dyDescent="0.3">
      <c r="A106" s="270"/>
      <c r="B106" s="9" t="s">
        <v>221</v>
      </c>
      <c r="C106" s="9" t="s">
        <v>222</v>
      </c>
      <c r="D106" s="9" t="s">
        <v>223</v>
      </c>
      <c r="E106" s="10">
        <v>47686701</v>
      </c>
      <c r="F106" s="10">
        <v>47680025</v>
      </c>
      <c r="G106" s="141">
        <f t="shared" si="7"/>
        <v>-6676</v>
      </c>
      <c r="H106" s="145">
        <f t="shared" si="5"/>
        <v>-1.399971031755793E-2</v>
      </c>
      <c r="I106" s="232"/>
      <c r="J106" s="230"/>
      <c r="K106" s="9" t="s">
        <v>224</v>
      </c>
      <c r="L106" s="10">
        <v>3991916</v>
      </c>
      <c r="M106" s="10">
        <v>3991916</v>
      </c>
      <c r="N106" s="59">
        <f t="shared" si="6"/>
        <v>0</v>
      </c>
      <c r="O106" s="69">
        <f t="shared" si="8"/>
        <v>0</v>
      </c>
    </row>
    <row r="107" spans="1:15" x14ac:dyDescent="0.3">
      <c r="A107" s="270"/>
      <c r="B107" s="9" t="s">
        <v>225</v>
      </c>
      <c r="C107" s="9" t="s">
        <v>225</v>
      </c>
      <c r="D107" s="9" t="s">
        <v>225</v>
      </c>
      <c r="E107" s="10">
        <v>0</v>
      </c>
      <c r="F107" s="10">
        <v>26908642</v>
      </c>
      <c r="G107" s="49">
        <f t="shared" si="7"/>
        <v>26908642</v>
      </c>
      <c r="H107" s="132"/>
      <c r="I107" s="166" t="s">
        <v>226</v>
      </c>
      <c r="J107" s="168" t="s">
        <v>227</v>
      </c>
      <c r="K107" s="9" t="s">
        <v>228</v>
      </c>
      <c r="L107" s="10">
        <v>6676</v>
      </c>
      <c r="M107" s="10">
        <v>6298</v>
      </c>
      <c r="N107" s="157">
        <f t="shared" si="6"/>
        <v>-378</v>
      </c>
      <c r="O107" s="158">
        <f t="shared" si="8"/>
        <v>-5.6620730976632716</v>
      </c>
    </row>
    <row r="108" spans="1:15" x14ac:dyDescent="0.3">
      <c r="A108" s="270"/>
      <c r="B108" s="9"/>
      <c r="C108" s="9"/>
      <c r="D108" s="9"/>
      <c r="E108" s="10"/>
      <c r="F108" s="10"/>
      <c r="G108" s="49"/>
      <c r="H108" s="132"/>
      <c r="I108" s="167"/>
      <c r="J108" s="169"/>
      <c r="K108" s="9" t="s">
        <v>229</v>
      </c>
      <c r="L108" s="10">
        <v>551</v>
      </c>
      <c r="M108" s="10">
        <v>551</v>
      </c>
      <c r="N108" s="59">
        <f t="shared" ref="N108:N109" si="9">M108-L108</f>
        <v>0</v>
      </c>
      <c r="O108" s="69">
        <f t="shared" ref="O108:O126" si="10">N108/L108*100</f>
        <v>0</v>
      </c>
    </row>
    <row r="109" spans="1:15" ht="17.25" thickBot="1" x14ac:dyDescent="0.35">
      <c r="A109" s="271"/>
      <c r="B109" s="234" t="s">
        <v>230</v>
      </c>
      <c r="C109" s="235"/>
      <c r="D109" s="236"/>
      <c r="E109" s="81">
        <f>SUM(E98:E108)</f>
        <v>420977168</v>
      </c>
      <c r="F109" s="81">
        <f>SUM(F98:F108)</f>
        <v>409652030</v>
      </c>
      <c r="G109" s="148">
        <f t="shared" ref="G109:G124" si="11">F109-E109</f>
        <v>-11325138</v>
      </c>
      <c r="H109" s="149">
        <f t="shared" ref="H109:H125" si="12">G109/E109*100</f>
        <v>-2.6902024292205793</v>
      </c>
      <c r="I109" s="235" t="s">
        <v>230</v>
      </c>
      <c r="J109" s="235"/>
      <c r="K109" s="236"/>
      <c r="L109" s="81">
        <f>SUM(L98:L108)</f>
        <v>420977168</v>
      </c>
      <c r="M109" s="81">
        <f>SUM(M98:M108)</f>
        <v>409652030</v>
      </c>
      <c r="N109" s="148">
        <f t="shared" si="9"/>
        <v>-11325138</v>
      </c>
      <c r="O109" s="189">
        <f t="shared" si="10"/>
        <v>-2.6902024292205793</v>
      </c>
    </row>
    <row r="110" spans="1:15" x14ac:dyDescent="0.3">
      <c r="A110" s="272" t="s">
        <v>406</v>
      </c>
      <c r="B110" s="241" t="s">
        <v>398</v>
      </c>
      <c r="C110" s="171" t="s">
        <v>341</v>
      </c>
      <c r="D110" s="171" t="s">
        <v>342</v>
      </c>
      <c r="E110" s="174">
        <v>46428480</v>
      </c>
      <c r="F110" s="174">
        <v>45720120</v>
      </c>
      <c r="G110" s="175">
        <f t="shared" si="11"/>
        <v>-708360</v>
      </c>
      <c r="H110" s="180">
        <f t="shared" si="12"/>
        <v>-1.525701465996733</v>
      </c>
      <c r="I110" s="241" t="s">
        <v>390</v>
      </c>
      <c r="J110" s="237" t="s">
        <v>379</v>
      </c>
      <c r="K110" s="176" t="s">
        <v>367</v>
      </c>
      <c r="L110" s="174">
        <v>193151000</v>
      </c>
      <c r="M110" s="174">
        <v>195247146</v>
      </c>
      <c r="N110" s="157">
        <f>M110-L110</f>
        <v>2096146</v>
      </c>
      <c r="O110" s="190">
        <f t="shared" si="10"/>
        <v>1.0852369389752059</v>
      </c>
    </row>
    <row r="111" spans="1:15" ht="27" x14ac:dyDescent="0.3">
      <c r="A111" s="273"/>
      <c r="B111" s="241"/>
      <c r="C111" s="172" t="s">
        <v>343</v>
      </c>
      <c r="D111" s="172" t="s">
        <v>344</v>
      </c>
      <c r="E111" s="174">
        <v>280193870</v>
      </c>
      <c r="F111" s="174">
        <v>280193870</v>
      </c>
      <c r="G111" s="175">
        <f t="shared" si="11"/>
        <v>0</v>
      </c>
      <c r="H111" s="181">
        <f t="shared" si="12"/>
        <v>0</v>
      </c>
      <c r="I111" s="242"/>
      <c r="J111" s="238"/>
      <c r="K111" s="177" t="s">
        <v>368</v>
      </c>
      <c r="L111" s="174">
        <v>0</v>
      </c>
      <c r="M111" s="174">
        <v>0</v>
      </c>
      <c r="N111" s="59">
        <f t="shared" ref="N111:N125" si="13">M111-L111</f>
        <v>0</v>
      </c>
      <c r="O111" s="190" t="e">
        <f t="shared" si="10"/>
        <v>#DIV/0!</v>
      </c>
    </row>
    <row r="112" spans="1:15" x14ac:dyDescent="0.3">
      <c r="A112" s="273"/>
      <c r="B112" s="241"/>
      <c r="C112" s="172" t="s">
        <v>345</v>
      </c>
      <c r="D112" s="172" t="s">
        <v>346</v>
      </c>
      <c r="E112" s="174">
        <v>720000</v>
      </c>
      <c r="F112" s="174">
        <v>570000</v>
      </c>
      <c r="G112" s="175">
        <f t="shared" si="11"/>
        <v>-150000</v>
      </c>
      <c r="H112" s="181">
        <f t="shared" si="12"/>
        <v>-20.833333333333336</v>
      </c>
      <c r="I112" s="243" t="s">
        <v>391</v>
      </c>
      <c r="J112" s="173" t="s">
        <v>380</v>
      </c>
      <c r="K112" s="177" t="s">
        <v>369</v>
      </c>
      <c r="L112" s="174">
        <v>18150000</v>
      </c>
      <c r="M112" s="174">
        <v>16756000</v>
      </c>
      <c r="N112" s="157">
        <f t="shared" si="13"/>
        <v>-1394000</v>
      </c>
      <c r="O112" s="190">
        <f t="shared" si="10"/>
        <v>-7.680440771349863</v>
      </c>
    </row>
    <row r="113" spans="1:15" x14ac:dyDescent="0.3">
      <c r="A113" s="273"/>
      <c r="B113" s="242"/>
      <c r="C113" s="172" t="s">
        <v>347</v>
      </c>
      <c r="D113" s="172" t="s">
        <v>348</v>
      </c>
      <c r="E113" s="174">
        <v>63963238</v>
      </c>
      <c r="F113" s="174">
        <v>63325666</v>
      </c>
      <c r="G113" s="175">
        <f t="shared" si="11"/>
        <v>-637572</v>
      </c>
      <c r="H113" s="181">
        <f t="shared" si="12"/>
        <v>-0.9967788059760202</v>
      </c>
      <c r="I113" s="244"/>
      <c r="J113" s="177" t="s">
        <v>381</v>
      </c>
      <c r="K113" s="177" t="s">
        <v>358</v>
      </c>
      <c r="L113" s="174">
        <v>13554000</v>
      </c>
      <c r="M113" s="174">
        <v>13080000</v>
      </c>
      <c r="N113" s="157">
        <f t="shared" si="13"/>
        <v>-474000</v>
      </c>
      <c r="O113" s="190">
        <f t="shared" si="10"/>
        <v>-3.497122620628597</v>
      </c>
    </row>
    <row r="114" spans="1:15" x14ac:dyDescent="0.3">
      <c r="A114" s="273"/>
      <c r="B114" s="245" t="s">
        <v>399</v>
      </c>
      <c r="C114" s="172" t="s">
        <v>349</v>
      </c>
      <c r="D114" s="172" t="s">
        <v>350</v>
      </c>
      <c r="E114" s="174">
        <v>50876312</v>
      </c>
      <c r="F114" s="174">
        <v>45448578</v>
      </c>
      <c r="G114" s="175">
        <f t="shared" si="11"/>
        <v>-5427734</v>
      </c>
      <c r="H114" s="181">
        <f t="shared" si="12"/>
        <v>-10.668489492713229</v>
      </c>
      <c r="I114" s="243" t="s">
        <v>392</v>
      </c>
      <c r="J114" s="177" t="s">
        <v>382</v>
      </c>
      <c r="K114" s="177" t="s">
        <v>370</v>
      </c>
      <c r="L114" s="174">
        <v>279356243</v>
      </c>
      <c r="M114" s="174">
        <v>284035140</v>
      </c>
      <c r="N114" s="157">
        <f t="shared" si="13"/>
        <v>4678897</v>
      </c>
      <c r="O114" s="190">
        <f t="shared" si="10"/>
        <v>1.6748854257751455</v>
      </c>
    </row>
    <row r="115" spans="1:15" x14ac:dyDescent="0.3">
      <c r="A115" s="273"/>
      <c r="B115" s="242"/>
      <c r="C115" s="172" t="s">
        <v>351</v>
      </c>
      <c r="D115" s="172" t="s">
        <v>352</v>
      </c>
      <c r="E115" s="174">
        <v>5737700</v>
      </c>
      <c r="F115" s="174">
        <v>5737700</v>
      </c>
      <c r="G115" s="175">
        <f t="shared" si="11"/>
        <v>0</v>
      </c>
      <c r="H115" s="181">
        <f t="shared" si="12"/>
        <v>0</v>
      </c>
      <c r="I115" s="244"/>
      <c r="J115" s="239" t="s">
        <v>383</v>
      </c>
      <c r="K115" s="177" t="s">
        <v>371</v>
      </c>
      <c r="L115" s="174">
        <v>0</v>
      </c>
      <c r="M115" s="174">
        <v>0</v>
      </c>
      <c r="N115" s="59">
        <f t="shared" si="13"/>
        <v>0</v>
      </c>
      <c r="O115" s="190" t="e">
        <f t="shared" si="10"/>
        <v>#DIV/0!</v>
      </c>
    </row>
    <row r="116" spans="1:15" x14ac:dyDescent="0.3">
      <c r="A116" s="273"/>
      <c r="B116" s="182" t="s">
        <v>400</v>
      </c>
      <c r="C116" s="172" t="s">
        <v>353</v>
      </c>
      <c r="D116" s="172" t="s">
        <v>354</v>
      </c>
      <c r="E116" s="174">
        <v>76904400</v>
      </c>
      <c r="F116" s="174">
        <v>68782948</v>
      </c>
      <c r="G116" s="175">
        <f t="shared" si="11"/>
        <v>-8121452</v>
      </c>
      <c r="H116" s="181">
        <f t="shared" si="12"/>
        <v>-10.560451677667338</v>
      </c>
      <c r="I116" s="244"/>
      <c r="J116" s="240"/>
      <c r="K116" s="177" t="s">
        <v>372</v>
      </c>
      <c r="L116" s="174">
        <v>2400000</v>
      </c>
      <c r="M116" s="174">
        <v>3190000</v>
      </c>
      <c r="N116" s="157">
        <f t="shared" si="13"/>
        <v>790000</v>
      </c>
      <c r="O116" s="190">
        <f t="shared" si="10"/>
        <v>32.916666666666664</v>
      </c>
    </row>
    <row r="117" spans="1:15" ht="27" x14ac:dyDescent="0.3">
      <c r="A117" s="273"/>
      <c r="B117" s="245" t="s">
        <v>401</v>
      </c>
      <c r="C117" s="172" t="s">
        <v>355</v>
      </c>
      <c r="D117" s="172" t="s">
        <v>356</v>
      </c>
      <c r="E117" s="174">
        <v>18487000</v>
      </c>
      <c r="F117" s="174">
        <v>17378000</v>
      </c>
      <c r="G117" s="175">
        <f t="shared" si="11"/>
        <v>-1109000</v>
      </c>
      <c r="H117" s="181">
        <f t="shared" si="12"/>
        <v>-5.99880997457673</v>
      </c>
      <c r="I117" s="244"/>
      <c r="J117" s="240"/>
      <c r="K117" s="177" t="s">
        <v>373</v>
      </c>
      <c r="L117" s="174">
        <v>43467920</v>
      </c>
      <c r="M117" s="174">
        <v>49416743</v>
      </c>
      <c r="N117" s="157">
        <f t="shared" si="13"/>
        <v>5948823</v>
      </c>
      <c r="O117" s="190">
        <f t="shared" si="10"/>
        <v>13.68554787070557</v>
      </c>
    </row>
    <row r="118" spans="1:15" x14ac:dyDescent="0.3">
      <c r="A118" s="273"/>
      <c r="B118" s="242"/>
      <c r="C118" s="172" t="s">
        <v>357</v>
      </c>
      <c r="D118" s="172" t="s">
        <v>358</v>
      </c>
      <c r="E118" s="174">
        <v>13619000</v>
      </c>
      <c r="F118" s="174">
        <v>13619000</v>
      </c>
      <c r="G118" s="175">
        <f t="shared" si="11"/>
        <v>0</v>
      </c>
      <c r="H118" s="181">
        <f t="shared" si="12"/>
        <v>0</v>
      </c>
      <c r="I118" s="244"/>
      <c r="J118" s="177" t="s">
        <v>384</v>
      </c>
      <c r="K118" s="177" t="s">
        <v>374</v>
      </c>
      <c r="L118" s="174">
        <v>0</v>
      </c>
      <c r="M118" s="174">
        <v>0</v>
      </c>
      <c r="N118" s="59">
        <f t="shared" si="13"/>
        <v>0</v>
      </c>
      <c r="O118" s="190" t="e">
        <f t="shared" si="10"/>
        <v>#DIV/0!</v>
      </c>
    </row>
    <row r="119" spans="1:15" x14ac:dyDescent="0.3">
      <c r="A119" s="273"/>
      <c r="B119" s="245" t="s">
        <v>402</v>
      </c>
      <c r="C119" s="172" t="s">
        <v>359</v>
      </c>
      <c r="D119" s="172" t="s">
        <v>360</v>
      </c>
      <c r="E119" s="174">
        <v>2033500</v>
      </c>
      <c r="F119" s="174">
        <v>2033500</v>
      </c>
      <c r="G119" s="175">
        <f t="shared" si="11"/>
        <v>0</v>
      </c>
      <c r="H119" s="181">
        <f t="shared" si="12"/>
        <v>0</v>
      </c>
      <c r="I119" s="178" t="s">
        <v>393</v>
      </c>
      <c r="J119" s="177" t="s">
        <v>385</v>
      </c>
      <c r="K119" s="177" t="s">
        <v>214</v>
      </c>
      <c r="L119" s="174">
        <v>700000</v>
      </c>
      <c r="M119" s="174">
        <v>700000</v>
      </c>
      <c r="N119" s="59">
        <f t="shared" si="13"/>
        <v>0</v>
      </c>
      <c r="O119" s="190">
        <f t="shared" si="10"/>
        <v>0</v>
      </c>
    </row>
    <row r="120" spans="1:15" x14ac:dyDescent="0.3">
      <c r="A120" s="273"/>
      <c r="B120" s="242"/>
      <c r="C120" s="172" t="s">
        <v>361</v>
      </c>
      <c r="D120" s="172" t="s">
        <v>362</v>
      </c>
      <c r="E120" s="174">
        <v>3186500</v>
      </c>
      <c r="F120" s="174">
        <v>588300</v>
      </c>
      <c r="G120" s="175">
        <f t="shared" si="11"/>
        <v>-2598200</v>
      </c>
      <c r="H120" s="181"/>
      <c r="I120" s="179" t="s">
        <v>394</v>
      </c>
      <c r="J120" s="177" t="s">
        <v>386</v>
      </c>
      <c r="K120" s="177" t="s">
        <v>375</v>
      </c>
      <c r="L120" s="174">
        <v>393401</v>
      </c>
      <c r="M120" s="174">
        <v>393401</v>
      </c>
      <c r="N120" s="59">
        <f t="shared" si="13"/>
        <v>0</v>
      </c>
      <c r="O120" s="190"/>
    </row>
    <row r="121" spans="1:15" x14ac:dyDescent="0.3">
      <c r="A121" s="273"/>
      <c r="B121" s="182" t="s">
        <v>403</v>
      </c>
      <c r="C121" s="172" t="s">
        <v>363</v>
      </c>
      <c r="D121" s="172" t="s">
        <v>205</v>
      </c>
      <c r="E121" s="174">
        <v>0</v>
      </c>
      <c r="F121" s="174">
        <v>0</v>
      </c>
      <c r="G121" s="175">
        <f t="shared" si="11"/>
        <v>0</v>
      </c>
      <c r="H121" s="181"/>
      <c r="I121" s="179" t="s">
        <v>395</v>
      </c>
      <c r="J121" s="177" t="s">
        <v>387</v>
      </c>
      <c r="K121" s="177" t="s">
        <v>376</v>
      </c>
      <c r="L121" s="174">
        <v>0</v>
      </c>
      <c r="M121" s="174">
        <v>0</v>
      </c>
      <c r="N121" s="59">
        <f t="shared" si="13"/>
        <v>0</v>
      </c>
      <c r="O121" s="190"/>
    </row>
    <row r="122" spans="1:15" x14ac:dyDescent="0.3">
      <c r="A122" s="273"/>
      <c r="B122" s="182" t="s">
        <v>404</v>
      </c>
      <c r="C122" s="172" t="s">
        <v>364</v>
      </c>
      <c r="D122" s="172" t="s">
        <v>217</v>
      </c>
      <c r="E122" s="174">
        <v>0</v>
      </c>
      <c r="F122" s="174">
        <v>0</v>
      </c>
      <c r="G122" s="175">
        <f t="shared" si="11"/>
        <v>0</v>
      </c>
      <c r="H122" s="181" t="e">
        <f t="shared" si="12"/>
        <v>#DIV/0!</v>
      </c>
      <c r="I122" s="243" t="s">
        <v>396</v>
      </c>
      <c r="J122" s="239" t="s">
        <v>388</v>
      </c>
      <c r="K122" s="177" t="s">
        <v>183</v>
      </c>
      <c r="L122" s="174">
        <v>12859</v>
      </c>
      <c r="M122" s="174">
        <v>15219</v>
      </c>
      <c r="N122" s="157">
        <f t="shared" si="13"/>
        <v>2360</v>
      </c>
      <c r="O122" s="190">
        <f t="shared" si="10"/>
        <v>18.35290458044949</v>
      </c>
    </row>
    <row r="123" spans="1:15" x14ac:dyDescent="0.3">
      <c r="A123" s="273"/>
      <c r="B123" s="182" t="s">
        <v>405</v>
      </c>
      <c r="C123" s="172" t="s">
        <v>365</v>
      </c>
      <c r="D123" s="172" t="s">
        <v>366</v>
      </c>
      <c r="E123" s="174">
        <v>500000</v>
      </c>
      <c r="F123" s="174"/>
      <c r="G123" s="175">
        <f t="shared" si="11"/>
        <v>-500000</v>
      </c>
      <c r="H123" s="181">
        <f t="shared" si="12"/>
        <v>-100</v>
      </c>
      <c r="I123" s="244"/>
      <c r="J123" s="240"/>
      <c r="K123" s="177" t="s">
        <v>229</v>
      </c>
      <c r="L123" s="174">
        <v>151500</v>
      </c>
      <c r="M123" s="174">
        <v>151328</v>
      </c>
      <c r="N123" s="157">
        <f t="shared" si="13"/>
        <v>-172</v>
      </c>
      <c r="O123" s="190">
        <f t="shared" si="10"/>
        <v>-0.11353135313531353</v>
      </c>
    </row>
    <row r="124" spans="1:15" x14ac:dyDescent="0.3">
      <c r="A124" s="273"/>
      <c r="B124" s="182" t="s">
        <v>225</v>
      </c>
      <c r="C124" s="173" t="s">
        <v>225</v>
      </c>
      <c r="D124" s="173" t="s">
        <v>225</v>
      </c>
      <c r="E124" s="174"/>
      <c r="F124" s="174">
        <v>30900372</v>
      </c>
      <c r="G124" s="175">
        <f t="shared" si="11"/>
        <v>30900372</v>
      </c>
      <c r="H124" s="181" t="e">
        <f t="shared" si="12"/>
        <v>#DIV/0!</v>
      </c>
      <c r="I124" s="243" t="s">
        <v>397</v>
      </c>
      <c r="J124" s="239" t="s">
        <v>389</v>
      </c>
      <c r="K124" s="177" t="s">
        <v>377</v>
      </c>
      <c r="L124" s="174">
        <v>11313077</v>
      </c>
      <c r="M124" s="174">
        <v>11313077</v>
      </c>
      <c r="N124" s="59">
        <f t="shared" si="13"/>
        <v>0</v>
      </c>
      <c r="O124" s="190">
        <f t="shared" si="10"/>
        <v>0</v>
      </c>
    </row>
    <row r="125" spans="1:15" x14ac:dyDescent="0.3">
      <c r="A125" s="274"/>
      <c r="B125" s="12"/>
      <c r="C125" s="12"/>
      <c r="D125" s="12"/>
      <c r="E125" s="10">
        <v>0</v>
      </c>
      <c r="F125" s="10">
        <v>0</v>
      </c>
      <c r="G125" s="49">
        <f t="shared" si="7"/>
        <v>0</v>
      </c>
      <c r="H125" s="170" t="e">
        <f t="shared" si="12"/>
        <v>#DIV/0!</v>
      </c>
      <c r="I125" s="244"/>
      <c r="J125" s="240"/>
      <c r="K125" s="177" t="s">
        <v>378</v>
      </c>
      <c r="L125" s="191">
        <v>0</v>
      </c>
      <c r="M125" s="191">
        <v>0</v>
      </c>
      <c r="N125" s="59">
        <f t="shared" si="13"/>
        <v>0</v>
      </c>
      <c r="O125" s="190" t="e">
        <f t="shared" si="10"/>
        <v>#DIV/0!</v>
      </c>
    </row>
    <row r="126" spans="1:15" s="71" customFormat="1" ht="17.25" thickBot="1" x14ac:dyDescent="0.35">
      <c r="A126" s="165"/>
      <c r="B126" s="234" t="s">
        <v>230</v>
      </c>
      <c r="C126" s="235"/>
      <c r="D126" s="236"/>
      <c r="E126" s="81">
        <f>SUM(E110:E125)</f>
        <v>562650000</v>
      </c>
      <c r="F126" s="81">
        <f>SUM(F110:F125)</f>
        <v>574298054</v>
      </c>
      <c r="G126" s="148">
        <f>F126-E126</f>
        <v>11648054</v>
      </c>
      <c r="H126" s="149">
        <f t="shared" si="5"/>
        <v>2.0702130987292278</v>
      </c>
      <c r="I126" s="235" t="s">
        <v>230</v>
      </c>
      <c r="J126" s="235"/>
      <c r="K126" s="236"/>
      <c r="L126" s="81">
        <f>SUM(L110:L125)</f>
        <v>562650000</v>
      </c>
      <c r="M126" s="81">
        <f>SUM(M110:M125)</f>
        <v>574298054</v>
      </c>
      <c r="N126" s="187">
        <f t="shared" si="6"/>
        <v>11648054</v>
      </c>
      <c r="O126" s="188">
        <f t="shared" si="10"/>
        <v>2.0702130987292278</v>
      </c>
    </row>
    <row r="127" spans="1:15" s="84" customFormat="1" ht="27.75" customHeight="1" thickBot="1" x14ac:dyDescent="0.35">
      <c r="A127" s="82"/>
      <c r="B127" s="284" t="s">
        <v>249</v>
      </c>
      <c r="C127" s="284"/>
      <c r="D127" s="284"/>
      <c r="E127" s="83">
        <f>E33+E45+E57+E69+E81+E126+E97+E109</f>
        <v>11996417886</v>
      </c>
      <c r="F127" s="83">
        <f>F33+F45+F57+F69+F81+F126+F97+F109</f>
        <v>11886527479</v>
      </c>
      <c r="G127" s="183">
        <f t="shared" si="7"/>
        <v>-109890407</v>
      </c>
      <c r="H127" s="184">
        <f t="shared" si="5"/>
        <v>-0.9160268343789838</v>
      </c>
      <c r="I127" s="285" t="s">
        <v>249</v>
      </c>
      <c r="J127" s="284"/>
      <c r="K127" s="284"/>
      <c r="L127" s="83">
        <f>L33+L45+L57+L69+L81+L126+L97+L109</f>
        <v>11996417886</v>
      </c>
      <c r="M127" s="83">
        <f>M33+M45+M57+M69+M81+M126+M97+M109</f>
        <v>11886527479</v>
      </c>
      <c r="N127" s="185">
        <f t="shared" si="6"/>
        <v>-109890407</v>
      </c>
      <c r="O127" s="186">
        <f t="shared" si="8"/>
        <v>-0.9160268343789838</v>
      </c>
    </row>
    <row r="128" spans="1:15" s="85" customFormat="1" ht="27.75" customHeight="1" thickBot="1" x14ac:dyDescent="0.35">
      <c r="A128" s="288" t="s">
        <v>250</v>
      </c>
      <c r="B128" s="289"/>
      <c r="C128" s="289"/>
      <c r="D128" s="289"/>
      <c r="E128" s="86">
        <f>E127+E21</f>
        <v>12178577869</v>
      </c>
      <c r="F128" s="86">
        <f>F127+F21</f>
        <v>12078643220</v>
      </c>
      <c r="G128" s="154">
        <f t="shared" si="7"/>
        <v>-99934649</v>
      </c>
      <c r="H128" s="155">
        <f t="shared" si="5"/>
        <v>-0.8205773291016103</v>
      </c>
      <c r="I128" s="286" t="s">
        <v>251</v>
      </c>
      <c r="J128" s="287"/>
      <c r="K128" s="287"/>
      <c r="L128" s="86">
        <f>L127+L21</f>
        <v>12178577869</v>
      </c>
      <c r="M128" s="86">
        <f>M127+M21</f>
        <v>12078643220</v>
      </c>
      <c r="N128" s="156">
        <f t="shared" si="6"/>
        <v>-99934649</v>
      </c>
      <c r="O128" s="159">
        <f t="shared" si="8"/>
        <v>-0.8205773291016103</v>
      </c>
    </row>
    <row r="129" spans="15:15" x14ac:dyDescent="0.3">
      <c r="O129" s="69"/>
    </row>
    <row r="130" spans="15:15" x14ac:dyDescent="0.3">
      <c r="O130" s="68"/>
    </row>
  </sheetData>
  <mergeCells count="130">
    <mergeCell ref="A98:A109"/>
    <mergeCell ref="A110:A125"/>
    <mergeCell ref="H7:H8"/>
    <mergeCell ref="I6:O6"/>
    <mergeCell ref="O1:O5"/>
    <mergeCell ref="O7:O8"/>
    <mergeCell ref="B127:D127"/>
    <mergeCell ref="I127:K127"/>
    <mergeCell ref="I128:K128"/>
    <mergeCell ref="A128:D128"/>
    <mergeCell ref="N7:N8"/>
    <mergeCell ref="A1:D1"/>
    <mergeCell ref="A2:N2"/>
    <mergeCell ref="A3:N3"/>
    <mergeCell ref="A4:N4"/>
    <mergeCell ref="A5:N5"/>
    <mergeCell ref="A6:A8"/>
    <mergeCell ref="B7:D7"/>
    <mergeCell ref="E7:E8"/>
    <mergeCell ref="F7:F8"/>
    <mergeCell ref="G7:G8"/>
    <mergeCell ref="I7:K7"/>
    <mergeCell ref="L7:L8"/>
    <mergeCell ref="M7:M8"/>
    <mergeCell ref="A9:A21"/>
    <mergeCell ref="B109:D109"/>
    <mergeCell ref="B9:B11"/>
    <mergeCell ref="I12:I13"/>
    <mergeCell ref="J12:J13"/>
    <mergeCell ref="I16:I18"/>
    <mergeCell ref="J16:J18"/>
    <mergeCell ref="I19:I20"/>
    <mergeCell ref="J19:J20"/>
    <mergeCell ref="B21:D21"/>
    <mergeCell ref="I21:K21"/>
    <mergeCell ref="B16:B17"/>
    <mergeCell ref="C16:C17"/>
    <mergeCell ref="D16:D17"/>
    <mergeCell ref="E16:E17"/>
    <mergeCell ref="F16:F17"/>
    <mergeCell ref="A22:A33"/>
    <mergeCell ref="B22:B24"/>
    <mergeCell ref="I25:I26"/>
    <mergeCell ref="J25:J26"/>
    <mergeCell ref="I29:I30"/>
    <mergeCell ref="J29:J30"/>
    <mergeCell ref="I31:I32"/>
    <mergeCell ref="J31:J32"/>
    <mergeCell ref="B33:D33"/>
    <mergeCell ref="I33:K33"/>
    <mergeCell ref="A70:A81"/>
    <mergeCell ref="B70:B72"/>
    <mergeCell ref="I73:I74"/>
    <mergeCell ref="J73:J74"/>
    <mergeCell ref="I77:I78"/>
    <mergeCell ref="J77:J78"/>
    <mergeCell ref="I79:I80"/>
    <mergeCell ref="J79:J80"/>
    <mergeCell ref="B81:D81"/>
    <mergeCell ref="I81:K81"/>
    <mergeCell ref="A34:A45"/>
    <mergeCell ref="B34:B36"/>
    <mergeCell ref="I37:I38"/>
    <mergeCell ref="J37:J38"/>
    <mergeCell ref="I41:I42"/>
    <mergeCell ref="J41:J42"/>
    <mergeCell ref="I43:I44"/>
    <mergeCell ref="J43:J44"/>
    <mergeCell ref="B45:D45"/>
    <mergeCell ref="I45:K45"/>
    <mergeCell ref="J65:J66"/>
    <mergeCell ref="I67:I68"/>
    <mergeCell ref="J67:J68"/>
    <mergeCell ref="B69:D69"/>
    <mergeCell ref="I69:K69"/>
    <mergeCell ref="A46:A57"/>
    <mergeCell ref="B46:B48"/>
    <mergeCell ref="I49:I50"/>
    <mergeCell ref="J49:J50"/>
    <mergeCell ref="I53:I54"/>
    <mergeCell ref="J53:J54"/>
    <mergeCell ref="I55:I56"/>
    <mergeCell ref="J55:J56"/>
    <mergeCell ref="B57:D57"/>
    <mergeCell ref="I57:K57"/>
    <mergeCell ref="B98:B100"/>
    <mergeCell ref="I101:I102"/>
    <mergeCell ref="J101:J102"/>
    <mergeCell ref="I105:I106"/>
    <mergeCell ref="J105:J106"/>
    <mergeCell ref="B126:D126"/>
    <mergeCell ref="I126:K126"/>
    <mergeCell ref="I109:K109"/>
    <mergeCell ref="J110:J111"/>
    <mergeCell ref="J115:J117"/>
    <mergeCell ref="J122:J123"/>
    <mergeCell ref="J124:J125"/>
    <mergeCell ref="I110:I111"/>
    <mergeCell ref="I112:I113"/>
    <mergeCell ref="I114:I118"/>
    <mergeCell ref="I122:I123"/>
    <mergeCell ref="I124:I125"/>
    <mergeCell ref="B110:B113"/>
    <mergeCell ref="B114:B115"/>
    <mergeCell ref="B117:B118"/>
    <mergeCell ref="B119:B120"/>
    <mergeCell ref="B6:H6"/>
    <mergeCell ref="G16:G17"/>
    <mergeCell ref="H16:H17"/>
    <mergeCell ref="A82:A97"/>
    <mergeCell ref="B82:B84"/>
    <mergeCell ref="I85:I86"/>
    <mergeCell ref="J85:J86"/>
    <mergeCell ref="I87:I88"/>
    <mergeCell ref="J87:J88"/>
    <mergeCell ref="B91:B92"/>
    <mergeCell ref="C91:C92"/>
    <mergeCell ref="I91:I92"/>
    <mergeCell ref="J91:J92"/>
    <mergeCell ref="B93:B94"/>
    <mergeCell ref="C93:C94"/>
    <mergeCell ref="I93:I94"/>
    <mergeCell ref="J93:J94"/>
    <mergeCell ref="I95:I96"/>
    <mergeCell ref="J95:J96"/>
    <mergeCell ref="A58:A69"/>
    <mergeCell ref="B58:B60"/>
    <mergeCell ref="I61:I62"/>
    <mergeCell ref="J61:J62"/>
    <mergeCell ref="I65:I66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49" zoomScale="86" zoomScaleNormal="86" workbookViewId="0">
      <selection activeCell="I72" sqref="I72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41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8" customWidth="1"/>
    <col min="14" max="14" width="13.25" style="4" customWidth="1"/>
    <col min="15" max="16384" width="9" style="4"/>
  </cols>
  <sheetData>
    <row r="1" spans="1:14" ht="17.25" x14ac:dyDescent="0.3">
      <c r="A1" s="332" t="s">
        <v>321</v>
      </c>
      <c r="B1" s="332"/>
      <c r="C1" s="332"/>
      <c r="D1" s="332"/>
      <c r="E1" s="61"/>
      <c r="F1" s="62"/>
      <c r="G1" s="63"/>
      <c r="H1" s="62"/>
      <c r="I1" s="62"/>
      <c r="J1" s="62"/>
      <c r="K1" s="62"/>
      <c r="L1" s="62"/>
      <c r="M1" s="64"/>
    </row>
    <row r="2" spans="1:14" ht="25.5" x14ac:dyDescent="0.3">
      <c r="A2" s="333" t="s">
        <v>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4" ht="30" x14ac:dyDescent="0.3">
      <c r="A3" s="334" t="s">
        <v>324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4" ht="19.5" x14ac:dyDescent="0.3">
      <c r="A4" s="335" t="s">
        <v>325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4" ht="18" thickBot="1" x14ac:dyDescent="0.35">
      <c r="A5" s="336" t="s">
        <v>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4" ht="28.5" customHeight="1" x14ac:dyDescent="0.3">
      <c r="A6" s="338" t="s">
        <v>2</v>
      </c>
      <c r="B6" s="340" t="s">
        <v>3</v>
      </c>
      <c r="C6" s="341"/>
      <c r="D6" s="341"/>
      <c r="E6" s="341"/>
      <c r="F6" s="341"/>
      <c r="G6" s="342"/>
      <c r="H6" s="343" t="s">
        <v>4</v>
      </c>
      <c r="I6" s="343"/>
      <c r="J6" s="343"/>
      <c r="K6" s="340"/>
      <c r="L6" s="340"/>
      <c r="M6" s="344"/>
    </row>
    <row r="7" spans="1:14" ht="28.5" customHeight="1" x14ac:dyDescent="0.3">
      <c r="A7" s="339"/>
      <c r="B7" s="345" t="s">
        <v>5</v>
      </c>
      <c r="C7" s="345"/>
      <c r="D7" s="345"/>
      <c r="E7" s="346" t="s">
        <v>328</v>
      </c>
      <c r="F7" s="346" t="s">
        <v>329</v>
      </c>
      <c r="G7" s="330" t="s">
        <v>330</v>
      </c>
      <c r="H7" s="345" t="s">
        <v>5</v>
      </c>
      <c r="I7" s="345"/>
      <c r="J7" s="345"/>
      <c r="K7" s="346" t="s">
        <v>328</v>
      </c>
      <c r="L7" s="346" t="s">
        <v>329</v>
      </c>
      <c r="M7" s="330" t="s">
        <v>330</v>
      </c>
    </row>
    <row r="8" spans="1:14" ht="28.5" customHeight="1" thickBot="1" x14ac:dyDescent="0.35">
      <c r="A8" s="339"/>
      <c r="B8" s="42" t="s">
        <v>6</v>
      </c>
      <c r="C8" s="42" t="s">
        <v>7</v>
      </c>
      <c r="D8" s="42" t="s">
        <v>8</v>
      </c>
      <c r="E8" s="347"/>
      <c r="F8" s="347"/>
      <c r="G8" s="331"/>
      <c r="H8" s="42" t="s">
        <v>6</v>
      </c>
      <c r="I8" s="42" t="s">
        <v>7</v>
      </c>
      <c r="J8" s="42" t="s">
        <v>8</v>
      </c>
      <c r="K8" s="347"/>
      <c r="L8" s="347"/>
      <c r="M8" s="331"/>
    </row>
    <row r="9" spans="1:14" s="16" customFormat="1" ht="28.5" customHeight="1" x14ac:dyDescent="0.3">
      <c r="A9" s="316" t="s">
        <v>238</v>
      </c>
      <c r="B9" s="319" t="s">
        <v>178</v>
      </c>
      <c r="C9" s="322" t="s">
        <v>179</v>
      </c>
      <c r="D9" s="13" t="s">
        <v>299</v>
      </c>
      <c r="E9" s="13">
        <v>38605070</v>
      </c>
      <c r="F9" s="13">
        <v>38605070</v>
      </c>
      <c r="G9" s="45">
        <f>E9-F9</f>
        <v>0</v>
      </c>
      <c r="H9" s="13" t="s">
        <v>181</v>
      </c>
      <c r="I9" s="13" t="s">
        <v>182</v>
      </c>
      <c r="J9" s="13" t="s">
        <v>183</v>
      </c>
      <c r="K9" s="13">
        <v>40805599</v>
      </c>
      <c r="L9" s="13">
        <v>40805599</v>
      </c>
      <c r="M9" s="14">
        <f>SUM(K9-L9)</f>
        <v>0</v>
      </c>
      <c r="N9" s="96">
        <f>M9/K9*100</f>
        <v>0</v>
      </c>
    </row>
    <row r="10" spans="1:14" s="16" customFormat="1" ht="28.5" customHeight="1" x14ac:dyDescent="0.3">
      <c r="A10" s="317"/>
      <c r="B10" s="320"/>
      <c r="C10" s="323"/>
      <c r="D10" s="13" t="s">
        <v>300</v>
      </c>
      <c r="E10" s="13">
        <v>5639967</v>
      </c>
      <c r="F10" s="60">
        <v>5639967</v>
      </c>
      <c r="G10" s="45">
        <f t="shared" ref="G10:G26" si="0">E10-F10</f>
        <v>0</v>
      </c>
      <c r="H10" s="18" t="s">
        <v>186</v>
      </c>
      <c r="I10" s="18" t="s">
        <v>187</v>
      </c>
      <c r="J10" s="13" t="s">
        <v>188</v>
      </c>
      <c r="K10" s="13">
        <v>20000000</v>
      </c>
      <c r="L10" s="13">
        <v>20000000</v>
      </c>
      <c r="M10" s="14">
        <f t="shared" ref="M10:M26" si="1">SUM(K10-L10)</f>
        <v>0</v>
      </c>
      <c r="N10" s="96">
        <f t="shared" ref="N10:N27" si="2">M10/K10*100</f>
        <v>0</v>
      </c>
    </row>
    <row r="11" spans="1:14" s="16" customFormat="1" ht="28.5" customHeight="1" x14ac:dyDescent="0.3">
      <c r="A11" s="317"/>
      <c r="B11" s="320"/>
      <c r="C11" s="323"/>
      <c r="D11" s="13" t="s">
        <v>301</v>
      </c>
      <c r="E11" s="13">
        <v>4124456</v>
      </c>
      <c r="F11" s="13">
        <v>4124456</v>
      </c>
      <c r="G11" s="45">
        <f t="shared" si="0"/>
        <v>0</v>
      </c>
      <c r="H11" s="13" t="s">
        <v>191</v>
      </c>
      <c r="I11" s="13" t="s">
        <v>192</v>
      </c>
      <c r="J11" s="13" t="s">
        <v>231</v>
      </c>
      <c r="K11" s="13">
        <v>0</v>
      </c>
      <c r="L11" s="13">
        <v>0</v>
      </c>
      <c r="M11" s="14">
        <f t="shared" si="1"/>
        <v>0</v>
      </c>
      <c r="N11" s="96" t="e">
        <f t="shared" si="2"/>
        <v>#DIV/0!</v>
      </c>
    </row>
    <row r="12" spans="1:14" s="16" customFormat="1" ht="28.5" customHeight="1" x14ac:dyDescent="0.3">
      <c r="A12" s="317"/>
      <c r="B12" s="320"/>
      <c r="C12" s="324"/>
      <c r="D12" s="13" t="s">
        <v>302</v>
      </c>
      <c r="E12" s="13">
        <v>0</v>
      </c>
      <c r="F12" s="13">
        <v>0</v>
      </c>
      <c r="G12" s="45">
        <f t="shared" si="0"/>
        <v>0</v>
      </c>
      <c r="H12" s="322" t="s">
        <v>196</v>
      </c>
      <c r="I12" s="322" t="s">
        <v>197</v>
      </c>
      <c r="J12" s="13" t="s">
        <v>198</v>
      </c>
      <c r="K12" s="13">
        <v>1127910</v>
      </c>
      <c r="L12" s="13">
        <v>1127910</v>
      </c>
      <c r="M12" s="14">
        <f t="shared" si="1"/>
        <v>0</v>
      </c>
      <c r="N12" s="96">
        <f t="shared" si="2"/>
        <v>0</v>
      </c>
    </row>
    <row r="13" spans="1:14" s="16" customFormat="1" ht="28.5" customHeight="1" x14ac:dyDescent="0.3">
      <c r="A13" s="317"/>
      <c r="B13" s="320"/>
      <c r="C13" s="322" t="s">
        <v>184</v>
      </c>
      <c r="D13" s="13" t="s">
        <v>304</v>
      </c>
      <c r="E13" s="13">
        <v>1221480</v>
      </c>
      <c r="F13" s="17">
        <v>1221480</v>
      </c>
      <c r="G13" s="45">
        <f t="shared" si="0"/>
        <v>0</v>
      </c>
      <c r="H13" s="324"/>
      <c r="I13" s="324"/>
      <c r="J13" s="13" t="s">
        <v>202</v>
      </c>
      <c r="K13" s="13">
        <v>27958900</v>
      </c>
      <c r="L13" s="13">
        <v>27958900</v>
      </c>
      <c r="M13" s="14">
        <f t="shared" si="1"/>
        <v>0</v>
      </c>
      <c r="N13" s="96">
        <f t="shared" si="2"/>
        <v>0</v>
      </c>
    </row>
    <row r="14" spans="1:14" s="16" customFormat="1" ht="28.5" customHeight="1" x14ac:dyDescent="0.3">
      <c r="A14" s="317"/>
      <c r="B14" s="320"/>
      <c r="C14" s="324"/>
      <c r="D14" s="13" t="s">
        <v>303</v>
      </c>
      <c r="E14" s="13">
        <v>1199950</v>
      </c>
      <c r="F14" s="17">
        <v>1199950</v>
      </c>
      <c r="G14" s="45">
        <f t="shared" si="0"/>
        <v>0</v>
      </c>
      <c r="H14" s="13" t="s">
        <v>206</v>
      </c>
      <c r="I14" s="13" t="s">
        <v>207</v>
      </c>
      <c r="J14" s="13" t="s">
        <v>332</v>
      </c>
      <c r="K14" s="13">
        <v>0</v>
      </c>
      <c r="L14" s="13">
        <v>0</v>
      </c>
      <c r="M14" s="14">
        <f t="shared" si="1"/>
        <v>0</v>
      </c>
      <c r="N14" s="96" t="e">
        <f t="shared" si="2"/>
        <v>#DIV/0!</v>
      </c>
    </row>
    <row r="15" spans="1:14" s="16" customFormat="1" ht="28.5" customHeight="1" x14ac:dyDescent="0.3">
      <c r="A15" s="317"/>
      <c r="B15" s="320"/>
      <c r="C15" s="322" t="s">
        <v>189</v>
      </c>
      <c r="D15" s="13" t="s">
        <v>305</v>
      </c>
      <c r="E15" s="13">
        <v>10000</v>
      </c>
      <c r="F15" s="13">
        <v>10000</v>
      </c>
      <c r="G15" s="45">
        <f t="shared" si="0"/>
        <v>0</v>
      </c>
      <c r="H15" s="13" t="s">
        <v>212</v>
      </c>
      <c r="I15" s="13" t="s">
        <v>213</v>
      </c>
      <c r="J15" s="13" t="s">
        <v>214</v>
      </c>
      <c r="K15" s="13">
        <v>0</v>
      </c>
      <c r="L15" s="13">
        <v>0</v>
      </c>
      <c r="M15" s="14">
        <f t="shared" si="1"/>
        <v>0</v>
      </c>
      <c r="N15" s="96" t="e">
        <f t="shared" si="2"/>
        <v>#DIV/0!</v>
      </c>
    </row>
    <row r="16" spans="1:14" s="16" customFormat="1" ht="28.5" customHeight="1" x14ac:dyDescent="0.3">
      <c r="A16" s="317"/>
      <c r="B16" s="320"/>
      <c r="C16" s="323"/>
      <c r="D16" s="13" t="s">
        <v>306</v>
      </c>
      <c r="E16" s="13">
        <v>4388880</v>
      </c>
      <c r="F16" s="13">
        <v>4388880</v>
      </c>
      <c r="G16" s="45">
        <f t="shared" si="0"/>
        <v>0</v>
      </c>
      <c r="H16" s="327" t="s">
        <v>218</v>
      </c>
      <c r="I16" s="327" t="s">
        <v>219</v>
      </c>
      <c r="J16" s="60" t="s">
        <v>220</v>
      </c>
      <c r="K16" s="60">
        <v>239599</v>
      </c>
      <c r="L16" s="60">
        <v>239599</v>
      </c>
      <c r="M16" s="14">
        <f t="shared" si="1"/>
        <v>0</v>
      </c>
      <c r="N16" s="96">
        <f t="shared" si="2"/>
        <v>0</v>
      </c>
    </row>
    <row r="17" spans="1:14" s="16" customFormat="1" ht="28.5" customHeight="1" x14ac:dyDescent="0.3">
      <c r="A17" s="317"/>
      <c r="B17" s="320"/>
      <c r="C17" s="323"/>
      <c r="D17" s="13" t="s">
        <v>313</v>
      </c>
      <c r="E17" s="13">
        <v>255010</v>
      </c>
      <c r="F17" s="13">
        <v>255010</v>
      </c>
      <c r="G17" s="45">
        <f t="shared" si="0"/>
        <v>0</v>
      </c>
      <c r="H17" s="328"/>
      <c r="I17" s="328"/>
      <c r="J17" s="60" t="s">
        <v>312</v>
      </c>
      <c r="K17" s="13">
        <v>4646676</v>
      </c>
      <c r="L17" s="13">
        <v>4646676</v>
      </c>
      <c r="M17" s="14">
        <f t="shared" si="1"/>
        <v>0</v>
      </c>
      <c r="N17" s="96">
        <f t="shared" si="2"/>
        <v>0</v>
      </c>
    </row>
    <row r="18" spans="1:14" s="16" customFormat="1" ht="28.5" customHeight="1" x14ac:dyDescent="0.3">
      <c r="A18" s="317"/>
      <c r="B18" s="320"/>
      <c r="C18" s="323"/>
      <c r="D18" s="13" t="s">
        <v>308</v>
      </c>
      <c r="E18" s="13">
        <v>43611490</v>
      </c>
      <c r="F18" s="13">
        <v>43611490</v>
      </c>
      <c r="G18" s="45">
        <f t="shared" si="0"/>
        <v>0</v>
      </c>
      <c r="H18" s="329"/>
      <c r="I18" s="329"/>
      <c r="J18" s="60" t="s">
        <v>333</v>
      </c>
      <c r="K18" s="13">
        <v>0</v>
      </c>
      <c r="L18" s="60">
        <v>0</v>
      </c>
      <c r="M18" s="14">
        <f t="shared" si="1"/>
        <v>0</v>
      </c>
      <c r="N18" s="96" t="e">
        <f t="shared" si="2"/>
        <v>#DIV/0!</v>
      </c>
    </row>
    <row r="19" spans="1:14" s="16" customFormat="1" ht="28.5" customHeight="1" x14ac:dyDescent="0.3">
      <c r="A19" s="317"/>
      <c r="B19" s="320"/>
      <c r="C19" s="323"/>
      <c r="D19" s="13" t="s">
        <v>314</v>
      </c>
      <c r="E19" s="13">
        <v>53700</v>
      </c>
      <c r="F19" s="13">
        <v>53700</v>
      </c>
      <c r="G19" s="45">
        <f t="shared" si="0"/>
        <v>0</v>
      </c>
      <c r="H19" s="322" t="s">
        <v>226</v>
      </c>
      <c r="I19" s="322" t="s">
        <v>227</v>
      </c>
      <c r="J19" s="13" t="s">
        <v>228</v>
      </c>
      <c r="K19" s="13">
        <v>8670998</v>
      </c>
      <c r="L19" s="13">
        <v>8670998</v>
      </c>
      <c r="M19" s="14">
        <f t="shared" si="1"/>
        <v>0</v>
      </c>
      <c r="N19" s="96">
        <f t="shared" si="2"/>
        <v>0</v>
      </c>
    </row>
    <row r="20" spans="1:14" s="16" customFormat="1" ht="28.5" customHeight="1" x14ac:dyDescent="0.3">
      <c r="A20" s="317"/>
      <c r="B20" s="321"/>
      <c r="C20" s="324"/>
      <c r="D20" s="13" t="s">
        <v>315</v>
      </c>
      <c r="E20" s="13">
        <v>0</v>
      </c>
      <c r="F20" s="13"/>
      <c r="G20" s="45">
        <f t="shared" si="0"/>
        <v>0</v>
      </c>
      <c r="H20" s="324"/>
      <c r="I20" s="324"/>
      <c r="J20" s="18" t="s">
        <v>229</v>
      </c>
      <c r="K20" s="18">
        <v>19062301</v>
      </c>
      <c r="L20" s="18">
        <v>19062301</v>
      </c>
      <c r="M20" s="14">
        <f t="shared" si="1"/>
        <v>0</v>
      </c>
      <c r="N20" s="96">
        <f t="shared" si="2"/>
        <v>0</v>
      </c>
    </row>
    <row r="21" spans="1:14" s="16" customFormat="1" ht="28.5" customHeight="1" x14ac:dyDescent="0.3">
      <c r="A21" s="317"/>
      <c r="B21" s="44" t="s">
        <v>194</v>
      </c>
      <c r="C21" s="13" t="s">
        <v>195</v>
      </c>
      <c r="D21" s="13" t="s">
        <v>232</v>
      </c>
      <c r="E21" s="13">
        <v>0</v>
      </c>
      <c r="F21" s="13">
        <v>0</v>
      </c>
      <c r="G21" s="45">
        <f t="shared" si="0"/>
        <v>0</v>
      </c>
      <c r="H21" s="13"/>
      <c r="I21" s="13"/>
      <c r="J21" s="13"/>
      <c r="K21" s="13"/>
      <c r="L21" s="13"/>
      <c r="M21" s="14">
        <f t="shared" si="1"/>
        <v>0</v>
      </c>
      <c r="N21" s="96" t="e">
        <f t="shared" si="2"/>
        <v>#DIV/0!</v>
      </c>
    </row>
    <row r="22" spans="1:14" s="16" customFormat="1" ht="28.5" customHeight="1" x14ac:dyDescent="0.3">
      <c r="A22" s="317"/>
      <c r="B22" s="44" t="s">
        <v>199</v>
      </c>
      <c r="C22" s="13" t="s">
        <v>233</v>
      </c>
      <c r="D22" s="13" t="s">
        <v>201</v>
      </c>
      <c r="E22" s="13">
        <v>200000</v>
      </c>
      <c r="F22" s="13">
        <v>200000</v>
      </c>
      <c r="G22" s="45">
        <f t="shared" si="0"/>
        <v>0</v>
      </c>
      <c r="H22" s="13"/>
      <c r="I22" s="13"/>
      <c r="J22" s="13"/>
      <c r="K22" s="13"/>
      <c r="L22" s="13"/>
      <c r="M22" s="14">
        <f t="shared" si="1"/>
        <v>0</v>
      </c>
      <c r="N22" s="96" t="e">
        <f t="shared" si="2"/>
        <v>#DIV/0!</v>
      </c>
    </row>
    <row r="23" spans="1:14" s="16" customFormat="1" ht="28.5" customHeight="1" x14ac:dyDescent="0.3">
      <c r="A23" s="317"/>
      <c r="B23" s="44" t="s">
        <v>203</v>
      </c>
      <c r="C23" s="13" t="s">
        <v>204</v>
      </c>
      <c r="D23" s="13" t="s">
        <v>234</v>
      </c>
      <c r="E23" s="13">
        <v>20913120</v>
      </c>
      <c r="F23" s="13">
        <v>20913120</v>
      </c>
      <c r="G23" s="45">
        <f t="shared" si="0"/>
        <v>0</v>
      </c>
      <c r="H23" s="13"/>
      <c r="I23" s="13"/>
      <c r="J23" s="13"/>
      <c r="K23" s="13"/>
      <c r="L23" s="13"/>
      <c r="M23" s="14">
        <f t="shared" si="1"/>
        <v>0</v>
      </c>
      <c r="N23" s="96" t="e">
        <f t="shared" si="2"/>
        <v>#DIV/0!</v>
      </c>
    </row>
    <row r="24" spans="1:14" s="16" customFormat="1" ht="28.5" customHeight="1" x14ac:dyDescent="0.3">
      <c r="A24" s="317"/>
      <c r="B24" s="44" t="s">
        <v>215</v>
      </c>
      <c r="C24" s="13" t="s">
        <v>216</v>
      </c>
      <c r="D24" s="13" t="s">
        <v>217</v>
      </c>
      <c r="E24" s="13">
        <v>2288860</v>
      </c>
      <c r="F24" s="13">
        <v>2288860</v>
      </c>
      <c r="G24" s="45">
        <f t="shared" si="0"/>
        <v>0</v>
      </c>
      <c r="H24" s="13"/>
      <c r="I24" s="13"/>
      <c r="J24" s="13"/>
      <c r="K24" s="13"/>
      <c r="L24" s="13"/>
      <c r="M24" s="14">
        <f t="shared" si="1"/>
        <v>0</v>
      </c>
      <c r="N24" s="96" t="e">
        <f t="shared" si="2"/>
        <v>#DIV/0!</v>
      </c>
    </row>
    <row r="25" spans="1:14" s="16" customFormat="1" ht="28.5" customHeight="1" x14ac:dyDescent="0.3">
      <c r="A25" s="317"/>
      <c r="B25" s="44" t="s">
        <v>221</v>
      </c>
      <c r="C25" s="13" t="s">
        <v>222</v>
      </c>
      <c r="D25" s="13" t="s">
        <v>235</v>
      </c>
      <c r="E25" s="13">
        <v>0</v>
      </c>
      <c r="F25" s="13">
        <v>0</v>
      </c>
      <c r="G25" s="45">
        <f t="shared" si="0"/>
        <v>0</v>
      </c>
      <c r="H25" s="13"/>
      <c r="I25" s="13"/>
      <c r="J25" s="13"/>
      <c r="K25" s="13"/>
      <c r="L25" s="13"/>
      <c r="M25" s="14">
        <f t="shared" si="1"/>
        <v>0</v>
      </c>
      <c r="N25" s="96" t="e">
        <f t="shared" si="2"/>
        <v>#DIV/0!</v>
      </c>
    </row>
    <row r="26" spans="1:14" s="16" customFormat="1" ht="28.5" customHeight="1" x14ac:dyDescent="0.3">
      <c r="A26" s="317"/>
      <c r="B26" s="44" t="s">
        <v>225</v>
      </c>
      <c r="C26" s="13" t="s">
        <v>225</v>
      </c>
      <c r="D26" s="13" t="s">
        <v>225</v>
      </c>
      <c r="E26" s="13">
        <v>0</v>
      </c>
      <c r="F26" s="13">
        <v>0</v>
      </c>
      <c r="G26" s="45">
        <f t="shared" si="0"/>
        <v>0</v>
      </c>
      <c r="H26" s="13"/>
      <c r="I26" s="13"/>
      <c r="J26" s="13"/>
      <c r="K26" s="19"/>
      <c r="L26" s="13"/>
      <c r="M26" s="14">
        <f t="shared" si="1"/>
        <v>0</v>
      </c>
      <c r="N26" s="96" t="e">
        <f t="shared" si="2"/>
        <v>#DIV/0!</v>
      </c>
    </row>
    <row r="27" spans="1:14" s="16" customFormat="1" ht="28.5" customHeight="1" thickBot="1" x14ac:dyDescent="0.35">
      <c r="A27" s="318"/>
      <c r="B27" s="325" t="s">
        <v>239</v>
      </c>
      <c r="C27" s="326"/>
      <c r="D27" s="326"/>
      <c r="E27" s="21">
        <f>SUM(E9:E26)</f>
        <v>122511983</v>
      </c>
      <c r="F27" s="21">
        <f>SUM(F9:F26)</f>
        <v>122511983</v>
      </c>
      <c r="G27" s="46">
        <f>E27-F27</f>
        <v>0</v>
      </c>
      <c r="H27" s="326" t="s">
        <v>236</v>
      </c>
      <c r="I27" s="326"/>
      <c r="J27" s="326"/>
      <c r="K27" s="21">
        <f>SUM(K9:K26)</f>
        <v>122511983</v>
      </c>
      <c r="L27" s="21">
        <f>SUM(L9:L26)</f>
        <v>122511983</v>
      </c>
      <c r="M27" s="22">
        <f>K27-L27</f>
        <v>0</v>
      </c>
      <c r="N27" s="96">
        <f t="shared" si="2"/>
        <v>0</v>
      </c>
    </row>
    <row r="28" spans="1:14" s="16" customFormat="1" ht="28.5" customHeight="1" x14ac:dyDescent="0.3">
      <c r="A28" s="316" t="s">
        <v>310</v>
      </c>
      <c r="B28" s="319" t="s">
        <v>178</v>
      </c>
      <c r="C28" s="322" t="s">
        <v>179</v>
      </c>
      <c r="D28" s="13" t="s">
        <v>299</v>
      </c>
      <c r="E28" s="13">
        <v>0</v>
      </c>
      <c r="F28" s="13">
        <v>0</v>
      </c>
      <c r="G28" s="45">
        <f>E28-F28</f>
        <v>0</v>
      </c>
      <c r="H28" s="13" t="s">
        <v>181</v>
      </c>
      <c r="I28" s="13" t="s">
        <v>182</v>
      </c>
      <c r="J28" s="13" t="s">
        <v>183</v>
      </c>
      <c r="K28" s="13">
        <v>0</v>
      </c>
      <c r="L28" s="13">
        <v>0</v>
      </c>
      <c r="M28" s="14">
        <f>K28-L28</f>
        <v>0</v>
      </c>
      <c r="N28" s="15"/>
    </row>
    <row r="29" spans="1:14" s="16" customFormat="1" ht="28.5" customHeight="1" x14ac:dyDescent="0.3">
      <c r="A29" s="317"/>
      <c r="B29" s="320"/>
      <c r="C29" s="323"/>
      <c r="D29" s="13" t="s">
        <v>300</v>
      </c>
      <c r="E29" s="13">
        <v>0</v>
      </c>
      <c r="F29" s="13">
        <v>0</v>
      </c>
      <c r="G29" s="45">
        <f t="shared" ref="G29:G44" si="3">E29-F29</f>
        <v>0</v>
      </c>
      <c r="H29" s="18" t="s">
        <v>186</v>
      </c>
      <c r="I29" s="18" t="s">
        <v>187</v>
      </c>
      <c r="J29" s="13" t="s">
        <v>188</v>
      </c>
      <c r="K29" s="13">
        <v>0</v>
      </c>
      <c r="L29" s="13">
        <v>0</v>
      </c>
      <c r="M29" s="14">
        <f t="shared" ref="M29:M38" si="4">K29-L29</f>
        <v>0</v>
      </c>
      <c r="N29" s="15"/>
    </row>
    <row r="30" spans="1:14" s="16" customFormat="1" ht="28.5" customHeight="1" x14ac:dyDescent="0.3">
      <c r="A30" s="317"/>
      <c r="B30" s="320"/>
      <c r="C30" s="323"/>
      <c r="D30" s="13" t="s">
        <v>301</v>
      </c>
      <c r="E30" s="13">
        <v>0</v>
      </c>
      <c r="F30" s="13">
        <v>0</v>
      </c>
      <c r="G30" s="45">
        <f t="shared" si="3"/>
        <v>0</v>
      </c>
      <c r="H30" s="13" t="s">
        <v>191</v>
      </c>
      <c r="I30" s="13" t="s">
        <v>192</v>
      </c>
      <c r="J30" s="13" t="s">
        <v>231</v>
      </c>
      <c r="K30" s="13">
        <v>0</v>
      </c>
      <c r="L30" s="13">
        <v>0</v>
      </c>
      <c r="M30" s="14">
        <f t="shared" si="4"/>
        <v>0</v>
      </c>
      <c r="N30" s="15"/>
    </row>
    <row r="31" spans="1:14" s="16" customFormat="1" ht="28.5" customHeight="1" x14ac:dyDescent="0.3">
      <c r="A31" s="317"/>
      <c r="B31" s="320"/>
      <c r="C31" s="324"/>
      <c r="D31" s="13" t="s">
        <v>302</v>
      </c>
      <c r="E31" s="13">
        <v>0</v>
      </c>
      <c r="F31" s="13">
        <v>0</v>
      </c>
      <c r="G31" s="45">
        <f t="shared" si="3"/>
        <v>0</v>
      </c>
      <c r="H31" s="322" t="s">
        <v>196</v>
      </c>
      <c r="I31" s="322" t="s">
        <v>197</v>
      </c>
      <c r="J31" s="13" t="s">
        <v>198</v>
      </c>
      <c r="K31" s="88">
        <v>1660000</v>
      </c>
      <c r="L31" s="88">
        <v>1660000</v>
      </c>
      <c r="M31" s="14">
        <f t="shared" si="4"/>
        <v>0</v>
      </c>
      <c r="N31" s="15"/>
    </row>
    <row r="32" spans="1:14" s="16" customFormat="1" ht="28.5" customHeight="1" x14ac:dyDescent="0.3">
      <c r="A32" s="317"/>
      <c r="B32" s="320"/>
      <c r="C32" s="322" t="s">
        <v>184</v>
      </c>
      <c r="D32" s="13" t="s">
        <v>304</v>
      </c>
      <c r="E32" s="88">
        <v>100000</v>
      </c>
      <c r="F32" s="17">
        <v>0</v>
      </c>
      <c r="G32" s="45">
        <f t="shared" si="3"/>
        <v>100000</v>
      </c>
      <c r="H32" s="324"/>
      <c r="I32" s="324"/>
      <c r="J32" s="13" t="s">
        <v>202</v>
      </c>
      <c r="K32" s="88">
        <v>310000</v>
      </c>
      <c r="L32" s="88">
        <v>300292</v>
      </c>
      <c r="M32" s="14">
        <f t="shared" si="4"/>
        <v>9708</v>
      </c>
    </row>
    <row r="33" spans="1:14" s="16" customFormat="1" ht="28.5" customHeight="1" x14ac:dyDescent="0.3">
      <c r="A33" s="317"/>
      <c r="B33" s="320"/>
      <c r="C33" s="324"/>
      <c r="D33" s="13" t="s">
        <v>303</v>
      </c>
      <c r="E33" s="88">
        <v>100000</v>
      </c>
      <c r="F33" s="17">
        <v>50050</v>
      </c>
      <c r="G33" s="45">
        <f t="shared" si="3"/>
        <v>49950</v>
      </c>
      <c r="H33" s="13" t="s">
        <v>206</v>
      </c>
      <c r="I33" s="13" t="s">
        <v>207</v>
      </c>
      <c r="J33" s="13" t="s">
        <v>208</v>
      </c>
      <c r="K33" s="88">
        <v>0</v>
      </c>
      <c r="L33" s="88">
        <v>0</v>
      </c>
      <c r="M33" s="14">
        <f t="shared" si="4"/>
        <v>0</v>
      </c>
    </row>
    <row r="34" spans="1:14" s="16" customFormat="1" ht="28.5" customHeight="1" x14ac:dyDescent="0.3">
      <c r="A34" s="317"/>
      <c r="B34" s="320"/>
      <c r="C34" s="322" t="s">
        <v>189</v>
      </c>
      <c r="D34" s="13" t="s">
        <v>305</v>
      </c>
      <c r="E34" s="88">
        <v>0</v>
      </c>
      <c r="F34" s="88">
        <v>0</v>
      </c>
      <c r="G34" s="45">
        <f t="shared" si="3"/>
        <v>0</v>
      </c>
      <c r="H34" s="13" t="s">
        <v>212</v>
      </c>
      <c r="I34" s="13" t="s">
        <v>213</v>
      </c>
      <c r="J34" s="13" t="s">
        <v>214</v>
      </c>
      <c r="K34" s="88">
        <v>7450000</v>
      </c>
      <c r="L34" s="88">
        <v>7461720</v>
      </c>
      <c r="M34" s="14">
        <f t="shared" si="4"/>
        <v>-11720</v>
      </c>
    </row>
    <row r="35" spans="1:14" s="16" customFormat="1" ht="28.5" customHeight="1" x14ac:dyDescent="0.3">
      <c r="A35" s="317"/>
      <c r="B35" s="320"/>
      <c r="C35" s="323"/>
      <c r="D35" s="13" t="s">
        <v>306</v>
      </c>
      <c r="E35" s="88">
        <v>20000</v>
      </c>
      <c r="F35" s="88">
        <v>0</v>
      </c>
      <c r="G35" s="45">
        <f t="shared" si="3"/>
        <v>20000</v>
      </c>
      <c r="H35" s="322" t="s">
        <v>218</v>
      </c>
      <c r="I35" s="322" t="s">
        <v>219</v>
      </c>
      <c r="J35" s="13" t="s">
        <v>220</v>
      </c>
      <c r="K35" s="88">
        <v>82902</v>
      </c>
      <c r="L35" s="88">
        <v>82902</v>
      </c>
      <c r="M35" s="14">
        <f t="shared" si="4"/>
        <v>0</v>
      </c>
    </row>
    <row r="36" spans="1:14" s="16" customFormat="1" ht="28.5" customHeight="1" x14ac:dyDescent="0.3">
      <c r="A36" s="317"/>
      <c r="B36" s="320"/>
      <c r="C36" s="323"/>
      <c r="D36" s="13" t="s">
        <v>307</v>
      </c>
      <c r="E36" s="88">
        <v>30000</v>
      </c>
      <c r="F36" s="88">
        <v>5400</v>
      </c>
      <c r="G36" s="45">
        <f t="shared" si="3"/>
        <v>24600</v>
      </c>
      <c r="H36" s="324"/>
      <c r="I36" s="324"/>
      <c r="J36" s="13" t="s">
        <v>224</v>
      </c>
      <c r="K36" s="88">
        <v>938</v>
      </c>
      <c r="L36" s="88">
        <v>938</v>
      </c>
      <c r="M36" s="14">
        <f t="shared" si="4"/>
        <v>0</v>
      </c>
    </row>
    <row r="37" spans="1:14" s="16" customFormat="1" ht="28.5" customHeight="1" x14ac:dyDescent="0.3">
      <c r="A37" s="317"/>
      <c r="B37" s="320"/>
      <c r="C37" s="323"/>
      <c r="D37" s="13" t="s">
        <v>308</v>
      </c>
      <c r="E37" s="88">
        <v>200000</v>
      </c>
      <c r="F37" s="88">
        <v>170880</v>
      </c>
      <c r="G37" s="45">
        <f t="shared" si="3"/>
        <v>29120</v>
      </c>
      <c r="H37" s="322" t="s">
        <v>226</v>
      </c>
      <c r="I37" s="322" t="s">
        <v>227</v>
      </c>
      <c r="J37" s="13" t="s">
        <v>228</v>
      </c>
      <c r="K37" s="89">
        <v>2000</v>
      </c>
      <c r="L37" s="88">
        <v>409</v>
      </c>
      <c r="M37" s="14">
        <f t="shared" si="4"/>
        <v>1591</v>
      </c>
    </row>
    <row r="38" spans="1:14" s="16" customFormat="1" ht="28.5" customHeight="1" x14ac:dyDescent="0.3">
      <c r="A38" s="317"/>
      <c r="B38" s="321"/>
      <c r="C38" s="324"/>
      <c r="D38" s="13" t="s">
        <v>309</v>
      </c>
      <c r="E38" s="13">
        <v>0</v>
      </c>
      <c r="F38" s="13">
        <v>0</v>
      </c>
      <c r="G38" s="45">
        <f t="shared" si="3"/>
        <v>0</v>
      </c>
      <c r="H38" s="324"/>
      <c r="I38" s="324"/>
      <c r="J38" s="18" t="s">
        <v>229</v>
      </c>
      <c r="K38" s="90">
        <v>694160</v>
      </c>
      <c r="L38" s="91">
        <v>649540</v>
      </c>
      <c r="M38" s="14">
        <f t="shared" si="4"/>
        <v>44620</v>
      </c>
    </row>
    <row r="39" spans="1:14" s="16" customFormat="1" ht="28.5" customHeight="1" x14ac:dyDescent="0.3">
      <c r="A39" s="317"/>
      <c r="B39" s="44" t="s">
        <v>194</v>
      </c>
      <c r="C39" s="13" t="s">
        <v>195</v>
      </c>
      <c r="D39" s="13" t="s">
        <v>232</v>
      </c>
      <c r="E39" s="13">
        <v>0</v>
      </c>
      <c r="F39" s="13">
        <v>0</v>
      </c>
      <c r="G39" s="45">
        <f t="shared" si="3"/>
        <v>0</v>
      </c>
      <c r="H39" s="13"/>
      <c r="I39" s="13"/>
      <c r="J39" s="13"/>
      <c r="K39" s="90"/>
      <c r="L39" s="91"/>
      <c r="M39" s="14"/>
    </row>
    <row r="40" spans="1:14" s="16" customFormat="1" ht="28.5" customHeight="1" x14ac:dyDescent="0.3">
      <c r="A40" s="317"/>
      <c r="B40" s="44" t="s">
        <v>199</v>
      </c>
      <c r="C40" s="13" t="s">
        <v>233</v>
      </c>
      <c r="D40" s="13" t="s">
        <v>201</v>
      </c>
      <c r="E40" s="13">
        <v>0</v>
      </c>
      <c r="F40" s="13">
        <v>0</v>
      </c>
      <c r="G40" s="45">
        <f t="shared" si="3"/>
        <v>0</v>
      </c>
      <c r="H40" s="13"/>
      <c r="I40" s="13"/>
      <c r="J40" s="13"/>
      <c r="K40" s="13"/>
      <c r="L40" s="13"/>
      <c r="M40" s="14"/>
    </row>
    <row r="41" spans="1:14" s="16" customFormat="1" ht="28.5" customHeight="1" x14ac:dyDescent="0.3">
      <c r="A41" s="317"/>
      <c r="B41" s="44" t="s">
        <v>203</v>
      </c>
      <c r="C41" s="13" t="s">
        <v>204</v>
      </c>
      <c r="D41" s="13" t="s">
        <v>234</v>
      </c>
      <c r="E41" s="88">
        <v>9000000</v>
      </c>
      <c r="F41" s="88">
        <v>9000000</v>
      </c>
      <c r="G41" s="45">
        <f t="shared" si="3"/>
        <v>0</v>
      </c>
      <c r="H41" s="13"/>
      <c r="I41" s="13"/>
      <c r="J41" s="13"/>
      <c r="K41" s="13"/>
      <c r="L41" s="13"/>
      <c r="M41" s="14"/>
    </row>
    <row r="42" spans="1:14" s="16" customFormat="1" ht="28.5" customHeight="1" x14ac:dyDescent="0.3">
      <c r="A42" s="317"/>
      <c r="B42" s="44" t="s">
        <v>215</v>
      </c>
      <c r="C42" s="13" t="s">
        <v>216</v>
      </c>
      <c r="D42" s="13" t="s">
        <v>217</v>
      </c>
      <c r="E42" s="88">
        <v>750000</v>
      </c>
      <c r="F42" s="88">
        <v>1530</v>
      </c>
      <c r="G42" s="45">
        <f t="shared" si="3"/>
        <v>748470</v>
      </c>
      <c r="H42" s="13"/>
      <c r="I42" s="13"/>
      <c r="J42" s="13"/>
      <c r="K42" s="13"/>
      <c r="L42" s="13"/>
      <c r="M42" s="14"/>
    </row>
    <row r="43" spans="1:14" s="16" customFormat="1" ht="28.5" customHeight="1" x14ac:dyDescent="0.3">
      <c r="A43" s="317"/>
      <c r="B43" s="44" t="s">
        <v>221</v>
      </c>
      <c r="C43" s="13" t="s">
        <v>222</v>
      </c>
      <c r="D43" s="13" t="s">
        <v>235</v>
      </c>
      <c r="E43" s="88">
        <v>0</v>
      </c>
      <c r="F43" s="88">
        <v>0</v>
      </c>
      <c r="G43" s="45">
        <f t="shared" si="3"/>
        <v>0</v>
      </c>
      <c r="H43" s="13"/>
      <c r="I43" s="13"/>
      <c r="J43" s="13"/>
      <c r="K43" s="13"/>
      <c r="L43" s="13"/>
      <c r="M43" s="14"/>
    </row>
    <row r="44" spans="1:14" s="16" customFormat="1" ht="28.5" customHeight="1" x14ac:dyDescent="0.3">
      <c r="A44" s="317"/>
      <c r="B44" s="44" t="s">
        <v>225</v>
      </c>
      <c r="C44" s="13" t="s">
        <v>225</v>
      </c>
      <c r="D44" s="13" t="s">
        <v>225</v>
      </c>
      <c r="E44" s="88">
        <v>0</v>
      </c>
      <c r="F44" s="88">
        <v>927941</v>
      </c>
      <c r="G44" s="45">
        <f t="shared" si="3"/>
        <v>-927941</v>
      </c>
      <c r="H44" s="13"/>
      <c r="I44" s="13"/>
      <c r="J44" s="13"/>
      <c r="K44" s="19"/>
      <c r="L44" s="13"/>
      <c r="M44" s="14"/>
    </row>
    <row r="45" spans="1:14" s="16" customFormat="1" ht="28.5" customHeight="1" thickBot="1" x14ac:dyDescent="0.35">
      <c r="A45" s="318"/>
      <c r="B45" s="325" t="s">
        <v>239</v>
      </c>
      <c r="C45" s="326"/>
      <c r="D45" s="326"/>
      <c r="E45" s="21">
        <f>SUM(E28:E44)</f>
        <v>10200000</v>
      </c>
      <c r="F45" s="21">
        <f>SUM(F28:F44)</f>
        <v>10155801</v>
      </c>
      <c r="G45" s="46">
        <f>E45-F45</f>
        <v>44199</v>
      </c>
      <c r="H45" s="326" t="s">
        <v>236</v>
      </c>
      <c r="I45" s="326"/>
      <c r="J45" s="326"/>
      <c r="K45" s="21">
        <f>SUM(K28:K44)</f>
        <v>10200000</v>
      </c>
      <c r="L45" s="21">
        <f>SUM(L28:L44)</f>
        <v>10155801</v>
      </c>
      <c r="M45" s="22">
        <f>K45-L45</f>
        <v>44199</v>
      </c>
      <c r="N45" s="96">
        <f>M45/K45*100</f>
        <v>0.43332352941176472</v>
      </c>
    </row>
    <row r="46" spans="1:14" s="16" customFormat="1" ht="28.5" customHeight="1" x14ac:dyDescent="0.3">
      <c r="A46" s="316" t="s">
        <v>311</v>
      </c>
      <c r="B46" s="319" t="s">
        <v>178</v>
      </c>
      <c r="C46" s="322" t="s">
        <v>179</v>
      </c>
      <c r="D46" s="13" t="s">
        <v>299</v>
      </c>
      <c r="E46" s="13">
        <v>24400140</v>
      </c>
      <c r="F46" s="13">
        <v>24500140</v>
      </c>
      <c r="G46" s="45">
        <f>E46-F46</f>
        <v>-100000</v>
      </c>
      <c r="H46" s="13" t="s">
        <v>181</v>
      </c>
      <c r="I46" s="13" t="s">
        <v>182</v>
      </c>
      <c r="J46" s="13" t="s">
        <v>183</v>
      </c>
      <c r="K46" s="13">
        <v>0</v>
      </c>
      <c r="L46" s="13">
        <v>0</v>
      </c>
      <c r="M46" s="14">
        <f>K46-L46</f>
        <v>0</v>
      </c>
      <c r="N46" s="15"/>
    </row>
    <row r="47" spans="1:14" s="16" customFormat="1" ht="28.5" customHeight="1" x14ac:dyDescent="0.3">
      <c r="A47" s="317"/>
      <c r="B47" s="320"/>
      <c r="C47" s="323"/>
      <c r="D47" s="13" t="s">
        <v>300</v>
      </c>
      <c r="E47" s="13">
        <v>466050</v>
      </c>
      <c r="F47" s="13">
        <v>466050</v>
      </c>
      <c r="G47" s="45">
        <f t="shared" ref="G47:G62" si="5">E47-F47</f>
        <v>0</v>
      </c>
      <c r="H47" s="18" t="s">
        <v>186</v>
      </c>
      <c r="I47" s="18" t="s">
        <v>187</v>
      </c>
      <c r="J47" s="13" t="s">
        <v>188</v>
      </c>
      <c r="K47" s="13">
        <v>0</v>
      </c>
      <c r="L47" s="13">
        <v>0</v>
      </c>
      <c r="M47" s="14">
        <f t="shared" ref="M47:M62" si="6">K47-L47</f>
        <v>0</v>
      </c>
      <c r="N47" s="15"/>
    </row>
    <row r="48" spans="1:14" s="16" customFormat="1" ht="28.5" customHeight="1" x14ac:dyDescent="0.3">
      <c r="A48" s="317"/>
      <c r="B48" s="320"/>
      <c r="C48" s="323"/>
      <c r="D48" s="13" t="s">
        <v>301</v>
      </c>
      <c r="E48" s="13">
        <v>2557600</v>
      </c>
      <c r="F48" s="13">
        <v>2557600</v>
      </c>
      <c r="G48" s="45">
        <f t="shared" si="5"/>
        <v>0</v>
      </c>
      <c r="H48" s="13" t="s">
        <v>191</v>
      </c>
      <c r="I48" s="13" t="s">
        <v>192</v>
      </c>
      <c r="J48" s="13" t="s">
        <v>231</v>
      </c>
      <c r="K48" s="13">
        <v>0</v>
      </c>
      <c r="L48" s="13">
        <v>0</v>
      </c>
      <c r="M48" s="14">
        <f t="shared" si="6"/>
        <v>0</v>
      </c>
      <c r="N48" s="15"/>
    </row>
    <row r="49" spans="1:14" s="16" customFormat="1" ht="28.5" customHeight="1" x14ac:dyDescent="0.3">
      <c r="A49" s="317"/>
      <c r="B49" s="320"/>
      <c r="C49" s="324"/>
      <c r="D49" s="13" t="s">
        <v>302</v>
      </c>
      <c r="E49" s="13">
        <v>606670</v>
      </c>
      <c r="F49" s="13">
        <v>606670</v>
      </c>
      <c r="G49" s="45">
        <f t="shared" si="5"/>
        <v>0</v>
      </c>
      <c r="H49" s="322" t="s">
        <v>196</v>
      </c>
      <c r="I49" s="322" t="s">
        <v>197</v>
      </c>
      <c r="J49" s="13" t="s">
        <v>198</v>
      </c>
      <c r="K49" s="13">
        <v>0</v>
      </c>
      <c r="L49" s="13">
        <v>0</v>
      </c>
      <c r="M49" s="14">
        <f t="shared" si="6"/>
        <v>0</v>
      </c>
      <c r="N49" s="15"/>
    </row>
    <row r="50" spans="1:14" s="16" customFormat="1" ht="28.5" customHeight="1" x14ac:dyDescent="0.3">
      <c r="A50" s="317"/>
      <c r="B50" s="320"/>
      <c r="C50" s="322" t="s">
        <v>184</v>
      </c>
      <c r="D50" s="13" t="s">
        <v>304</v>
      </c>
      <c r="E50" s="13">
        <v>0</v>
      </c>
      <c r="F50" s="17">
        <v>0</v>
      </c>
      <c r="G50" s="45">
        <f t="shared" si="5"/>
        <v>0</v>
      </c>
      <c r="H50" s="324"/>
      <c r="I50" s="324"/>
      <c r="J50" s="13" t="s">
        <v>202</v>
      </c>
      <c r="K50" s="13">
        <v>34540074</v>
      </c>
      <c r="L50" s="13">
        <v>44540161</v>
      </c>
      <c r="M50" s="14">
        <f t="shared" si="6"/>
        <v>-10000087</v>
      </c>
    </row>
    <row r="51" spans="1:14" s="16" customFormat="1" ht="28.5" customHeight="1" x14ac:dyDescent="0.3">
      <c r="A51" s="317"/>
      <c r="B51" s="320"/>
      <c r="C51" s="324"/>
      <c r="D51" s="13" t="s">
        <v>303</v>
      </c>
      <c r="E51" s="13">
        <v>0</v>
      </c>
      <c r="F51" s="17">
        <v>0</v>
      </c>
      <c r="G51" s="45">
        <f t="shared" si="5"/>
        <v>0</v>
      </c>
      <c r="H51" s="13" t="s">
        <v>206</v>
      </c>
      <c r="I51" s="13" t="s">
        <v>207</v>
      </c>
      <c r="J51" s="13" t="s">
        <v>208</v>
      </c>
      <c r="K51" s="13">
        <v>0</v>
      </c>
      <c r="L51" s="13">
        <v>0</v>
      </c>
      <c r="M51" s="14">
        <f t="shared" si="6"/>
        <v>0</v>
      </c>
    </row>
    <row r="52" spans="1:14" s="16" customFormat="1" ht="28.5" customHeight="1" x14ac:dyDescent="0.3">
      <c r="A52" s="317"/>
      <c r="B52" s="320"/>
      <c r="C52" s="322" t="s">
        <v>189</v>
      </c>
      <c r="D52" s="13" t="s">
        <v>305</v>
      </c>
      <c r="E52" s="13">
        <v>0</v>
      </c>
      <c r="F52" s="17">
        <v>0</v>
      </c>
      <c r="G52" s="45">
        <f t="shared" si="5"/>
        <v>0</v>
      </c>
      <c r="H52" s="13" t="s">
        <v>212</v>
      </c>
      <c r="I52" s="13" t="s">
        <v>213</v>
      </c>
      <c r="J52" s="13" t="s">
        <v>214</v>
      </c>
      <c r="K52" s="13">
        <v>13451400</v>
      </c>
      <c r="L52" s="13">
        <v>13451400</v>
      </c>
      <c r="M52" s="14">
        <f t="shared" si="6"/>
        <v>0</v>
      </c>
    </row>
    <row r="53" spans="1:14" s="16" customFormat="1" ht="28.5" customHeight="1" x14ac:dyDescent="0.3">
      <c r="A53" s="317"/>
      <c r="B53" s="320"/>
      <c r="C53" s="323"/>
      <c r="D53" s="13" t="s">
        <v>306</v>
      </c>
      <c r="E53" s="13">
        <v>0</v>
      </c>
      <c r="F53" s="17">
        <v>0</v>
      </c>
      <c r="G53" s="45">
        <f t="shared" si="5"/>
        <v>0</v>
      </c>
      <c r="H53" s="322" t="s">
        <v>218</v>
      </c>
      <c r="I53" s="322" t="s">
        <v>219</v>
      </c>
      <c r="J53" s="13" t="s">
        <v>220</v>
      </c>
      <c r="K53" s="13">
        <v>232148</v>
      </c>
      <c r="L53" s="13">
        <v>232148</v>
      </c>
      <c r="M53" s="14">
        <f t="shared" si="6"/>
        <v>0</v>
      </c>
    </row>
    <row r="54" spans="1:14" s="16" customFormat="1" ht="28.5" customHeight="1" x14ac:dyDescent="0.3">
      <c r="A54" s="317"/>
      <c r="B54" s="320"/>
      <c r="C54" s="323"/>
      <c r="D54" s="13" t="s">
        <v>307</v>
      </c>
      <c r="E54" s="13">
        <v>0</v>
      </c>
      <c r="F54" s="17">
        <v>0</v>
      </c>
      <c r="G54" s="45">
        <f t="shared" si="5"/>
        <v>0</v>
      </c>
      <c r="H54" s="324"/>
      <c r="I54" s="324"/>
      <c r="J54" s="13" t="s">
        <v>224</v>
      </c>
      <c r="K54" s="13">
        <v>237157</v>
      </c>
      <c r="L54" s="13">
        <v>237157</v>
      </c>
      <c r="M54" s="14">
        <f t="shared" si="6"/>
        <v>0</v>
      </c>
    </row>
    <row r="55" spans="1:14" s="16" customFormat="1" ht="28.5" customHeight="1" x14ac:dyDescent="0.3">
      <c r="A55" s="317"/>
      <c r="B55" s="320"/>
      <c r="C55" s="323"/>
      <c r="D55" s="13" t="s">
        <v>308</v>
      </c>
      <c r="E55" s="13">
        <v>0</v>
      </c>
      <c r="F55" s="17">
        <v>0</v>
      </c>
      <c r="G55" s="45">
        <f t="shared" si="5"/>
        <v>0</v>
      </c>
      <c r="H55" s="322" t="s">
        <v>226</v>
      </c>
      <c r="I55" s="322" t="s">
        <v>227</v>
      </c>
      <c r="J55" s="13" t="s">
        <v>228</v>
      </c>
      <c r="K55" s="19">
        <v>221</v>
      </c>
      <c r="L55" s="13">
        <v>91</v>
      </c>
      <c r="M55" s="14">
        <f t="shared" si="6"/>
        <v>130</v>
      </c>
    </row>
    <row r="56" spans="1:14" s="16" customFormat="1" ht="28.5" customHeight="1" x14ac:dyDescent="0.3">
      <c r="A56" s="317"/>
      <c r="B56" s="321"/>
      <c r="C56" s="324"/>
      <c r="D56" s="13" t="s">
        <v>309</v>
      </c>
      <c r="E56" s="13">
        <v>0</v>
      </c>
      <c r="F56" s="17">
        <v>0</v>
      </c>
      <c r="G56" s="45">
        <f t="shared" si="5"/>
        <v>0</v>
      </c>
      <c r="H56" s="324"/>
      <c r="I56" s="324"/>
      <c r="J56" s="18" t="s">
        <v>229</v>
      </c>
      <c r="K56" s="20">
        <v>987000</v>
      </c>
      <c r="L56" s="18">
        <v>987000</v>
      </c>
      <c r="M56" s="14">
        <f t="shared" si="6"/>
        <v>0</v>
      </c>
    </row>
    <row r="57" spans="1:14" s="16" customFormat="1" ht="28.5" customHeight="1" x14ac:dyDescent="0.3">
      <c r="A57" s="317"/>
      <c r="B57" s="44" t="s">
        <v>194</v>
      </c>
      <c r="C57" s="13" t="s">
        <v>195</v>
      </c>
      <c r="D57" s="13" t="s">
        <v>232</v>
      </c>
      <c r="E57" s="13">
        <v>4474672</v>
      </c>
      <c r="F57" s="13">
        <v>0</v>
      </c>
      <c r="G57" s="45">
        <f t="shared" si="5"/>
        <v>4474672</v>
      </c>
      <c r="H57" s="13"/>
      <c r="I57" s="13"/>
      <c r="J57" s="13"/>
      <c r="K57" s="13"/>
      <c r="L57" s="13"/>
      <c r="M57" s="14">
        <f t="shared" si="6"/>
        <v>0</v>
      </c>
    </row>
    <row r="58" spans="1:14" s="16" customFormat="1" ht="28.5" customHeight="1" x14ac:dyDescent="0.3">
      <c r="A58" s="317"/>
      <c r="B58" s="44" t="s">
        <v>199</v>
      </c>
      <c r="C58" s="13" t="s">
        <v>233</v>
      </c>
      <c r="D58" s="13" t="s">
        <v>201</v>
      </c>
      <c r="E58" s="13">
        <v>0</v>
      </c>
      <c r="F58" s="13">
        <v>0</v>
      </c>
      <c r="G58" s="45">
        <f t="shared" si="5"/>
        <v>0</v>
      </c>
      <c r="H58" s="13"/>
      <c r="I58" s="13"/>
      <c r="J58" s="13"/>
      <c r="K58" s="13"/>
      <c r="L58" s="13"/>
      <c r="M58" s="14">
        <f t="shared" si="6"/>
        <v>0</v>
      </c>
    </row>
    <row r="59" spans="1:14" s="16" customFormat="1" ht="28.5" customHeight="1" x14ac:dyDescent="0.3">
      <c r="A59" s="317"/>
      <c r="B59" s="44" t="s">
        <v>203</v>
      </c>
      <c r="C59" s="13" t="s">
        <v>204</v>
      </c>
      <c r="D59" s="13" t="s">
        <v>234</v>
      </c>
      <c r="E59" s="13">
        <v>16725031</v>
      </c>
      <c r="F59" s="13">
        <v>16725031</v>
      </c>
      <c r="G59" s="45">
        <f t="shared" si="5"/>
        <v>0</v>
      </c>
      <c r="H59" s="13"/>
      <c r="I59" s="13"/>
      <c r="J59" s="13"/>
      <c r="K59" s="13"/>
      <c r="L59" s="13"/>
      <c r="M59" s="14">
        <f t="shared" si="6"/>
        <v>0</v>
      </c>
    </row>
    <row r="60" spans="1:14" s="16" customFormat="1" ht="28.5" customHeight="1" x14ac:dyDescent="0.3">
      <c r="A60" s="317"/>
      <c r="B60" s="44" t="s">
        <v>215</v>
      </c>
      <c r="C60" s="13" t="s">
        <v>216</v>
      </c>
      <c r="D60" s="13" t="s">
        <v>217</v>
      </c>
      <c r="E60" s="13">
        <v>217837</v>
      </c>
      <c r="F60" s="13">
        <v>218837</v>
      </c>
      <c r="G60" s="45">
        <f t="shared" si="5"/>
        <v>-1000</v>
      </c>
      <c r="H60" s="13"/>
      <c r="I60" s="13"/>
      <c r="J60" s="13"/>
      <c r="K60" s="13"/>
      <c r="L60" s="13"/>
      <c r="M60" s="14">
        <f t="shared" si="6"/>
        <v>0</v>
      </c>
    </row>
    <row r="61" spans="1:14" s="16" customFormat="1" ht="28.5" customHeight="1" x14ac:dyDescent="0.3">
      <c r="A61" s="317"/>
      <c r="B61" s="44" t="s">
        <v>221</v>
      </c>
      <c r="C61" s="13" t="s">
        <v>222</v>
      </c>
      <c r="D61" s="13" t="s">
        <v>235</v>
      </c>
      <c r="E61" s="13">
        <v>0</v>
      </c>
      <c r="F61" s="13">
        <v>0</v>
      </c>
      <c r="G61" s="45">
        <f t="shared" si="5"/>
        <v>0</v>
      </c>
      <c r="H61" s="13"/>
      <c r="I61" s="13"/>
      <c r="J61" s="13"/>
      <c r="K61" s="13"/>
      <c r="L61" s="13"/>
      <c r="M61" s="14">
        <f t="shared" si="6"/>
        <v>0</v>
      </c>
    </row>
    <row r="62" spans="1:14" s="16" customFormat="1" ht="28.5" customHeight="1" x14ac:dyDescent="0.3">
      <c r="A62" s="317"/>
      <c r="B62" s="44" t="s">
        <v>225</v>
      </c>
      <c r="C62" s="13" t="s">
        <v>225</v>
      </c>
      <c r="D62" s="13" t="s">
        <v>225</v>
      </c>
      <c r="E62" s="13">
        <v>0</v>
      </c>
      <c r="F62" s="13">
        <v>14373629</v>
      </c>
      <c r="G62" s="45">
        <f t="shared" si="5"/>
        <v>-14373629</v>
      </c>
      <c r="H62" s="13"/>
      <c r="I62" s="13"/>
      <c r="J62" s="13"/>
      <c r="K62" s="19"/>
      <c r="L62" s="13"/>
      <c r="M62" s="14">
        <f t="shared" si="6"/>
        <v>0</v>
      </c>
    </row>
    <row r="63" spans="1:14" s="16" customFormat="1" ht="28.5" customHeight="1" thickBot="1" x14ac:dyDescent="0.35">
      <c r="A63" s="318"/>
      <c r="B63" s="325" t="s">
        <v>239</v>
      </c>
      <c r="C63" s="326"/>
      <c r="D63" s="326"/>
      <c r="E63" s="21">
        <f>SUM(E46:E62)</f>
        <v>49448000</v>
      </c>
      <c r="F63" s="21">
        <f>SUM(F46:F62)</f>
        <v>59447957</v>
      </c>
      <c r="G63" s="46">
        <f>E63-F63</f>
        <v>-9999957</v>
      </c>
      <c r="H63" s="326" t="s">
        <v>236</v>
      </c>
      <c r="I63" s="326"/>
      <c r="J63" s="326"/>
      <c r="K63" s="21">
        <f>SUM(K46:K62)</f>
        <v>49448000</v>
      </c>
      <c r="L63" s="21">
        <f>SUM(L46:L62)</f>
        <v>59447957</v>
      </c>
      <c r="M63" s="22">
        <f>K63-L63</f>
        <v>-9999957</v>
      </c>
    </row>
    <row r="64" spans="1:14" ht="34.5" customHeight="1" x14ac:dyDescent="0.3">
      <c r="A64" s="39"/>
      <c r="B64" s="315" t="s">
        <v>237</v>
      </c>
      <c r="C64" s="315"/>
      <c r="D64" s="315"/>
      <c r="E64" s="40">
        <f>E27+E45+E63</f>
        <v>182159983</v>
      </c>
      <c r="F64" s="40">
        <f>F27+F45+F63</f>
        <v>192115741</v>
      </c>
      <c r="G64" s="47">
        <f>G27+G45+G63</f>
        <v>-9955758</v>
      </c>
      <c r="H64" s="315" t="s">
        <v>237</v>
      </c>
      <c r="I64" s="315"/>
      <c r="J64" s="315"/>
      <c r="K64" s="40">
        <f>K27+K45+K63</f>
        <v>182159983</v>
      </c>
      <c r="L64" s="40">
        <f>L27+L45+L63</f>
        <v>192115741</v>
      </c>
      <c r="M64" s="40">
        <f>M27+M45+M63</f>
        <v>-9955758</v>
      </c>
      <c r="N64" s="97">
        <f>M64/K64*100</f>
        <v>-5.4653924731646466</v>
      </c>
    </row>
    <row r="65" spans="5:11" x14ac:dyDescent="0.3">
      <c r="E65" s="110"/>
      <c r="F65" s="111"/>
      <c r="G65" s="112"/>
      <c r="H65" s="110"/>
      <c r="I65" s="110"/>
      <c r="J65" s="110"/>
      <c r="K65" s="110"/>
    </row>
    <row r="66" spans="5:11" x14ac:dyDescent="0.3">
      <c r="E66" s="113"/>
      <c r="F66" s="114"/>
      <c r="G66" s="115"/>
      <c r="H66" s="113"/>
      <c r="I66" s="113"/>
      <c r="J66" s="113"/>
      <c r="K66" s="113"/>
    </row>
    <row r="67" spans="5:11" x14ac:dyDescent="0.3">
      <c r="E67" s="113"/>
      <c r="F67" s="113"/>
      <c r="G67" s="115"/>
      <c r="H67" s="113"/>
      <c r="I67" s="113"/>
      <c r="J67" s="113"/>
      <c r="K67" s="113"/>
    </row>
    <row r="68" spans="5:11" x14ac:dyDescent="0.3">
      <c r="E68" s="113"/>
      <c r="F68" s="113"/>
      <c r="G68" s="115"/>
      <c r="H68" s="120"/>
      <c r="I68" s="120"/>
      <c r="J68" s="121"/>
      <c r="K68" s="113"/>
    </row>
    <row r="69" spans="5:11" x14ac:dyDescent="0.3">
      <c r="E69" s="113"/>
      <c r="F69" s="113"/>
      <c r="G69" s="115"/>
      <c r="H69" s="120"/>
      <c r="I69" s="120"/>
      <c r="J69" s="121"/>
      <c r="K69" s="113"/>
    </row>
    <row r="70" spans="5:11" x14ac:dyDescent="0.3">
      <c r="E70" s="113"/>
      <c r="F70" s="114"/>
      <c r="G70" s="115"/>
      <c r="H70" s="120"/>
      <c r="I70" s="120"/>
      <c r="J70" s="121"/>
      <c r="K70" s="113"/>
    </row>
    <row r="71" spans="5:11" x14ac:dyDescent="0.3">
      <c r="E71" s="113"/>
      <c r="F71" s="114"/>
      <c r="G71" s="115"/>
      <c r="H71" s="120"/>
      <c r="I71" s="120"/>
      <c r="J71" s="121"/>
      <c r="K71" s="113"/>
    </row>
    <row r="72" spans="5:11" x14ac:dyDescent="0.3">
      <c r="E72" s="113"/>
      <c r="F72" s="114"/>
      <c r="G72" s="116"/>
      <c r="H72" s="120"/>
      <c r="I72" s="120"/>
      <c r="J72" s="121"/>
      <c r="K72" s="117"/>
    </row>
    <row r="73" spans="5:11" x14ac:dyDescent="0.3">
      <c r="E73" s="113"/>
      <c r="F73" s="117"/>
      <c r="G73" s="115"/>
      <c r="H73" s="114"/>
      <c r="I73" s="114"/>
      <c r="J73" s="114"/>
      <c r="K73" s="117"/>
    </row>
    <row r="74" spans="5:11" x14ac:dyDescent="0.3">
      <c r="E74" s="118"/>
      <c r="F74" s="118"/>
      <c r="G74" s="119"/>
      <c r="H74" s="118"/>
      <c r="I74" s="118"/>
      <c r="J74" s="118"/>
      <c r="K74" s="118"/>
    </row>
  </sheetData>
  <mergeCells count="57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20"/>
    <mergeCell ref="C9:C12"/>
    <mergeCell ref="H12:H13"/>
    <mergeCell ref="I12:I13"/>
    <mergeCell ref="C13:C14"/>
    <mergeCell ref="C15:C20"/>
    <mergeCell ref="H16:H18"/>
    <mergeCell ref="I16:I18"/>
    <mergeCell ref="H19:H20"/>
    <mergeCell ref="I19:I20"/>
    <mergeCell ref="C34:C38"/>
    <mergeCell ref="B45:D45"/>
    <mergeCell ref="H45:J45"/>
    <mergeCell ref="A9:A27"/>
    <mergeCell ref="A28:A45"/>
    <mergeCell ref="H35:H36"/>
    <mergeCell ref="I35:I36"/>
    <mergeCell ref="H37:H38"/>
    <mergeCell ref="I37:I38"/>
    <mergeCell ref="B28:B38"/>
    <mergeCell ref="C28:C31"/>
    <mergeCell ref="H31:H32"/>
    <mergeCell ref="I31:I32"/>
    <mergeCell ref="C32:C33"/>
    <mergeCell ref="B27:D27"/>
    <mergeCell ref="H27:J27"/>
    <mergeCell ref="B64:D64"/>
    <mergeCell ref="H64:J64"/>
    <mergeCell ref="A46:A63"/>
    <mergeCell ref="B46:B56"/>
    <mergeCell ref="C46:C49"/>
    <mergeCell ref="C50:C51"/>
    <mergeCell ref="C52:C56"/>
    <mergeCell ref="H53:H54"/>
    <mergeCell ref="H49:H50"/>
    <mergeCell ref="I49:I50"/>
    <mergeCell ref="I53:I54"/>
    <mergeCell ref="H55:H56"/>
    <mergeCell ref="I55:I56"/>
    <mergeCell ref="B63:D63"/>
    <mergeCell ref="H63:J63"/>
  </mergeCells>
  <phoneticPr fontId="2" type="noConversion"/>
  <pageMargins left="0.25" right="0.25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="85" zoomScaleNormal="85" workbookViewId="0">
      <selection activeCell="C15" sqref="C15:C20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8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8" customWidth="1"/>
    <col min="14" max="14" width="13.25" style="4" customWidth="1"/>
    <col min="15" max="16384" width="9" style="4"/>
  </cols>
  <sheetData>
    <row r="1" spans="1:14" x14ac:dyDescent="0.3">
      <c r="A1" s="348">
        <v>7</v>
      </c>
      <c r="B1" s="348"/>
      <c r="C1" s="348"/>
      <c r="D1" s="348"/>
      <c r="E1" s="7"/>
      <c r="F1" s="1"/>
      <c r="G1" s="48"/>
      <c r="H1" s="1"/>
      <c r="I1" s="1"/>
      <c r="J1" s="1"/>
      <c r="K1" s="1"/>
      <c r="L1" s="1"/>
      <c r="M1" s="48"/>
    </row>
    <row r="2" spans="1:14" ht="21" x14ac:dyDescent="0.3">
      <c r="A2" s="349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4" ht="24" x14ac:dyDescent="0.3">
      <c r="A3" s="350" t="s">
        <v>326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">
      <c r="A4" s="351" t="s">
        <v>327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</row>
    <row r="5" spans="1:14" ht="17.25" thickBot="1" x14ac:dyDescent="0.35">
      <c r="A5" s="352" t="s">
        <v>1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</row>
    <row r="6" spans="1:14" ht="28.5" customHeight="1" x14ac:dyDescent="0.3">
      <c r="A6" s="338" t="s">
        <v>2</v>
      </c>
      <c r="B6" s="340" t="s">
        <v>3</v>
      </c>
      <c r="C6" s="341"/>
      <c r="D6" s="341"/>
      <c r="E6" s="341"/>
      <c r="F6" s="341"/>
      <c r="G6" s="342"/>
      <c r="H6" s="343" t="s">
        <v>4</v>
      </c>
      <c r="I6" s="343"/>
      <c r="J6" s="343"/>
      <c r="K6" s="340"/>
      <c r="L6" s="340"/>
      <c r="M6" s="344"/>
    </row>
    <row r="7" spans="1:14" ht="28.5" customHeight="1" x14ac:dyDescent="0.3">
      <c r="A7" s="339"/>
      <c r="B7" s="345" t="s">
        <v>5</v>
      </c>
      <c r="C7" s="345"/>
      <c r="D7" s="345"/>
      <c r="E7" s="346" t="s">
        <v>328</v>
      </c>
      <c r="F7" s="346" t="s">
        <v>329</v>
      </c>
      <c r="G7" s="330" t="s">
        <v>330</v>
      </c>
      <c r="H7" s="345" t="s">
        <v>5</v>
      </c>
      <c r="I7" s="345"/>
      <c r="J7" s="345"/>
      <c r="K7" s="346" t="s">
        <v>328</v>
      </c>
      <c r="L7" s="346" t="s">
        <v>329</v>
      </c>
      <c r="M7" s="330" t="s">
        <v>330</v>
      </c>
    </row>
    <row r="8" spans="1:14" ht="28.5" customHeight="1" thickBot="1" x14ac:dyDescent="0.35">
      <c r="A8" s="339"/>
      <c r="B8" s="43" t="s">
        <v>6</v>
      </c>
      <c r="C8" s="43" t="s">
        <v>7</v>
      </c>
      <c r="D8" s="43" t="s">
        <v>8</v>
      </c>
      <c r="E8" s="347"/>
      <c r="F8" s="347"/>
      <c r="G8" s="331"/>
      <c r="H8" s="43" t="s">
        <v>6</v>
      </c>
      <c r="I8" s="43" t="s">
        <v>7</v>
      </c>
      <c r="J8" s="43" t="s">
        <v>8</v>
      </c>
      <c r="K8" s="347"/>
      <c r="L8" s="347"/>
      <c r="M8" s="331"/>
    </row>
    <row r="9" spans="1:14" s="16" customFormat="1" ht="28.5" customHeight="1" x14ac:dyDescent="0.3">
      <c r="A9" s="316" t="s">
        <v>238</v>
      </c>
      <c r="B9" s="319" t="s">
        <v>178</v>
      </c>
      <c r="C9" s="322" t="s">
        <v>179</v>
      </c>
      <c r="D9" s="13" t="s">
        <v>299</v>
      </c>
      <c r="E9" s="13">
        <f>각지부별!E9+각지부별!E28+각지부별!E46</f>
        <v>63005210</v>
      </c>
      <c r="F9" s="13">
        <f>각지부별!F9+각지부별!F28+각지부별!F46</f>
        <v>63105210</v>
      </c>
      <c r="G9" s="13">
        <f>E9-F9</f>
        <v>-100000</v>
      </c>
      <c r="H9" s="13" t="s">
        <v>181</v>
      </c>
      <c r="I9" s="13" t="s">
        <v>182</v>
      </c>
      <c r="J9" s="13" t="s">
        <v>183</v>
      </c>
      <c r="K9" s="13">
        <f>각지부별!K9+각지부별!K28+각지부별!K46</f>
        <v>40805599</v>
      </c>
      <c r="L9" s="13">
        <f>각지부별!L9+각지부별!L28+각지부별!L46</f>
        <v>40805599</v>
      </c>
      <c r="M9" s="14">
        <f>K9-L9</f>
        <v>0</v>
      </c>
      <c r="N9" s="15"/>
    </row>
    <row r="10" spans="1:14" s="16" customFormat="1" ht="28.5" customHeight="1" x14ac:dyDescent="0.3">
      <c r="A10" s="317"/>
      <c r="B10" s="320"/>
      <c r="C10" s="323"/>
      <c r="D10" s="13" t="s">
        <v>300</v>
      </c>
      <c r="E10" s="13">
        <f>각지부별!E10+각지부별!E29+각지부별!E47</f>
        <v>6106017</v>
      </c>
      <c r="F10" s="13">
        <f>각지부별!F10+각지부별!F29+각지부별!F47</f>
        <v>6106017</v>
      </c>
      <c r="G10" s="13">
        <f t="shared" ref="G10:G27" si="0">E10-F10</f>
        <v>0</v>
      </c>
      <c r="H10" s="18" t="s">
        <v>186</v>
      </c>
      <c r="I10" s="18" t="s">
        <v>187</v>
      </c>
      <c r="J10" s="13" t="s">
        <v>188</v>
      </c>
      <c r="K10" s="13">
        <f>각지부별!K10+각지부별!K29+각지부별!K47</f>
        <v>20000000</v>
      </c>
      <c r="L10" s="13">
        <f>각지부별!L10+각지부별!L29+각지부별!L47</f>
        <v>20000000</v>
      </c>
      <c r="M10" s="14">
        <f t="shared" ref="M10:M27" si="1">K10-L10</f>
        <v>0</v>
      </c>
      <c r="N10" s="15"/>
    </row>
    <row r="11" spans="1:14" s="16" customFormat="1" ht="28.5" customHeight="1" x14ac:dyDescent="0.3">
      <c r="A11" s="317"/>
      <c r="B11" s="320"/>
      <c r="C11" s="323"/>
      <c r="D11" s="13" t="s">
        <v>301</v>
      </c>
      <c r="E11" s="13">
        <f>각지부별!E11+각지부별!E30+각지부별!E48</f>
        <v>6682056</v>
      </c>
      <c r="F11" s="13">
        <f>각지부별!F11+각지부별!F30+각지부별!F48</f>
        <v>6682056</v>
      </c>
      <c r="G11" s="13">
        <f t="shared" si="0"/>
        <v>0</v>
      </c>
      <c r="H11" s="13" t="s">
        <v>191</v>
      </c>
      <c r="I11" s="13" t="s">
        <v>192</v>
      </c>
      <c r="J11" s="13" t="s">
        <v>231</v>
      </c>
      <c r="K11" s="13">
        <f>각지부별!K11+각지부별!K30+각지부별!K48</f>
        <v>0</v>
      </c>
      <c r="L11" s="13">
        <f>각지부별!L11+각지부별!L30+각지부별!L48</f>
        <v>0</v>
      </c>
      <c r="M11" s="14">
        <f t="shared" si="1"/>
        <v>0</v>
      </c>
      <c r="N11" s="15"/>
    </row>
    <row r="12" spans="1:14" s="16" customFormat="1" ht="28.5" customHeight="1" x14ac:dyDescent="0.3">
      <c r="A12" s="317"/>
      <c r="B12" s="320"/>
      <c r="C12" s="324"/>
      <c r="D12" s="13" t="s">
        <v>302</v>
      </c>
      <c r="E12" s="13">
        <f>각지부별!E12+각지부별!E31+각지부별!E49</f>
        <v>606670</v>
      </c>
      <c r="F12" s="13">
        <f>각지부별!F12+각지부별!F31+각지부별!F49</f>
        <v>606670</v>
      </c>
      <c r="G12" s="13">
        <f t="shared" si="0"/>
        <v>0</v>
      </c>
      <c r="H12" s="322" t="s">
        <v>196</v>
      </c>
      <c r="I12" s="322" t="s">
        <v>197</v>
      </c>
      <c r="J12" s="13" t="s">
        <v>198</v>
      </c>
      <c r="K12" s="13">
        <f>각지부별!K12+각지부별!K31+각지부별!K49</f>
        <v>2787910</v>
      </c>
      <c r="L12" s="13">
        <f>각지부별!L12+각지부별!L31+각지부별!L49</f>
        <v>2787910</v>
      </c>
      <c r="M12" s="14">
        <f t="shared" si="1"/>
        <v>0</v>
      </c>
      <c r="N12" s="15"/>
    </row>
    <row r="13" spans="1:14" s="16" customFormat="1" ht="28.5" customHeight="1" x14ac:dyDescent="0.3">
      <c r="A13" s="317"/>
      <c r="B13" s="320"/>
      <c r="C13" s="322" t="s">
        <v>184</v>
      </c>
      <c r="D13" s="13" t="s">
        <v>304</v>
      </c>
      <c r="E13" s="13">
        <f>각지부별!E13+각지부별!E32+각지부별!E50</f>
        <v>1321480</v>
      </c>
      <c r="F13" s="13">
        <f>각지부별!F13+각지부별!F32+각지부별!F50</f>
        <v>1221480</v>
      </c>
      <c r="G13" s="13">
        <f t="shared" si="0"/>
        <v>100000</v>
      </c>
      <c r="H13" s="324"/>
      <c r="I13" s="324"/>
      <c r="J13" s="13" t="s">
        <v>202</v>
      </c>
      <c r="K13" s="13">
        <f>각지부별!K13+각지부별!K32+각지부별!K50</f>
        <v>62808974</v>
      </c>
      <c r="L13" s="13">
        <f>각지부별!L13+각지부별!L32+각지부별!L50</f>
        <v>72799353</v>
      </c>
      <c r="M13" s="14">
        <f t="shared" si="1"/>
        <v>-9990379</v>
      </c>
    </row>
    <row r="14" spans="1:14" s="16" customFormat="1" ht="28.5" customHeight="1" x14ac:dyDescent="0.3">
      <c r="A14" s="317"/>
      <c r="B14" s="320"/>
      <c r="C14" s="324"/>
      <c r="D14" s="13" t="s">
        <v>303</v>
      </c>
      <c r="E14" s="13">
        <f>각지부별!E14+각지부별!E33+각지부별!E51</f>
        <v>1299950</v>
      </c>
      <c r="F14" s="13">
        <f>각지부별!F14+각지부별!F33+각지부별!F51</f>
        <v>1250000</v>
      </c>
      <c r="G14" s="13">
        <f t="shared" si="0"/>
        <v>49950</v>
      </c>
      <c r="H14" s="13" t="s">
        <v>206</v>
      </c>
      <c r="I14" s="13" t="s">
        <v>207</v>
      </c>
      <c r="J14" s="13" t="s">
        <v>208</v>
      </c>
      <c r="K14" s="13">
        <f>각지부별!K14+각지부별!K33+각지부별!K51</f>
        <v>0</v>
      </c>
      <c r="L14" s="13">
        <f>각지부별!L14+각지부별!L33+각지부별!L51</f>
        <v>0</v>
      </c>
      <c r="M14" s="14">
        <f t="shared" si="1"/>
        <v>0</v>
      </c>
    </row>
    <row r="15" spans="1:14" s="16" customFormat="1" ht="28.5" customHeight="1" x14ac:dyDescent="0.3">
      <c r="A15" s="317"/>
      <c r="B15" s="320"/>
      <c r="C15" s="322" t="s">
        <v>189</v>
      </c>
      <c r="D15" s="13" t="s">
        <v>305</v>
      </c>
      <c r="E15" s="13">
        <f>각지부별!E15+각지부별!E34+각지부별!E52</f>
        <v>10000</v>
      </c>
      <c r="F15" s="13">
        <f>각지부별!F15+각지부별!F34+각지부별!F52</f>
        <v>10000</v>
      </c>
      <c r="G15" s="13">
        <f t="shared" si="0"/>
        <v>0</v>
      </c>
      <c r="H15" s="13" t="s">
        <v>212</v>
      </c>
      <c r="I15" s="13" t="s">
        <v>213</v>
      </c>
      <c r="J15" s="13" t="s">
        <v>214</v>
      </c>
      <c r="K15" s="13">
        <f>각지부별!K15+각지부별!K34+각지부별!K52</f>
        <v>20901400</v>
      </c>
      <c r="L15" s="13">
        <f>각지부별!L15+각지부별!L34+각지부별!L52</f>
        <v>20913120</v>
      </c>
      <c r="M15" s="14">
        <f t="shared" si="1"/>
        <v>-11720</v>
      </c>
    </row>
    <row r="16" spans="1:14" s="16" customFormat="1" ht="28.5" customHeight="1" x14ac:dyDescent="0.3">
      <c r="A16" s="317"/>
      <c r="B16" s="320"/>
      <c r="C16" s="323"/>
      <c r="D16" s="13" t="s">
        <v>306</v>
      </c>
      <c r="E16" s="13">
        <f>각지부별!E16+각지부별!E35+각지부별!E53</f>
        <v>4408880</v>
      </c>
      <c r="F16" s="13">
        <f>각지부별!F16+각지부별!F35+각지부별!F53</f>
        <v>4388880</v>
      </c>
      <c r="G16" s="13">
        <f t="shared" si="0"/>
        <v>20000</v>
      </c>
      <c r="H16" s="322" t="s">
        <v>218</v>
      </c>
      <c r="I16" s="322" t="s">
        <v>219</v>
      </c>
      <c r="J16" s="13" t="s">
        <v>220</v>
      </c>
      <c r="K16" s="13">
        <f>각지부별!K16+각지부별!K35+각지부별!K53</f>
        <v>554649</v>
      </c>
      <c r="L16" s="13">
        <f>각지부별!L16+각지부별!L35+각지부별!L53</f>
        <v>554649</v>
      </c>
      <c r="M16" s="14">
        <f t="shared" si="1"/>
        <v>0</v>
      </c>
    </row>
    <row r="17" spans="1:13" s="16" customFormat="1" ht="28.5" customHeight="1" x14ac:dyDescent="0.3">
      <c r="A17" s="317"/>
      <c r="B17" s="320"/>
      <c r="C17" s="323"/>
      <c r="D17" s="13" t="s">
        <v>307</v>
      </c>
      <c r="E17" s="13">
        <f>각지부별!E17+각지부별!E36+각지부별!E54</f>
        <v>285010</v>
      </c>
      <c r="F17" s="13">
        <f>각지부별!F17+각지부별!F36+각지부별!F54</f>
        <v>260410</v>
      </c>
      <c r="G17" s="13">
        <f t="shared" si="0"/>
        <v>24600</v>
      </c>
      <c r="H17" s="323"/>
      <c r="I17" s="323"/>
      <c r="J17" s="13" t="s">
        <v>316</v>
      </c>
      <c r="K17" s="13">
        <f>각지부별!K17+각지부별!K36+각지부별!K54</f>
        <v>4884771</v>
      </c>
      <c r="L17" s="13">
        <f>각지부별!L17+각지부별!L36+각지부별!L54</f>
        <v>4884771</v>
      </c>
      <c r="M17" s="14">
        <f t="shared" si="1"/>
        <v>0</v>
      </c>
    </row>
    <row r="18" spans="1:13" s="16" customFormat="1" ht="28.5" customHeight="1" x14ac:dyDescent="0.3">
      <c r="A18" s="317"/>
      <c r="B18" s="320"/>
      <c r="C18" s="323"/>
      <c r="D18" s="13" t="s">
        <v>318</v>
      </c>
      <c r="E18" s="13">
        <f>각지부별!E18+각지부별!E37+각지부별!E55</f>
        <v>43811490</v>
      </c>
      <c r="F18" s="13">
        <f>각지부별!F18+각지부별!F37+각지부별!F55</f>
        <v>43782370</v>
      </c>
      <c r="G18" s="13">
        <f t="shared" si="0"/>
        <v>29120</v>
      </c>
      <c r="H18" s="324"/>
      <c r="I18" s="324"/>
      <c r="J18" s="13" t="s">
        <v>317</v>
      </c>
      <c r="K18" s="13"/>
      <c r="L18" s="13"/>
      <c r="M18" s="14">
        <f t="shared" si="1"/>
        <v>0</v>
      </c>
    </row>
    <row r="19" spans="1:13" s="16" customFormat="1" ht="28.5" customHeight="1" x14ac:dyDescent="0.3">
      <c r="A19" s="317"/>
      <c r="B19" s="320"/>
      <c r="C19" s="323"/>
      <c r="D19" s="13" t="s">
        <v>319</v>
      </c>
      <c r="E19" s="13">
        <f>각지부별!E19+각지부별!E38+각지부별!E56</f>
        <v>53700</v>
      </c>
      <c r="F19" s="13">
        <f>각지부별!F19+각지부별!F38+각지부별!F56</f>
        <v>53700</v>
      </c>
      <c r="G19" s="13">
        <f t="shared" si="0"/>
        <v>0</v>
      </c>
      <c r="H19" s="13" t="s">
        <v>226</v>
      </c>
      <c r="I19" s="13" t="s">
        <v>227</v>
      </c>
      <c r="J19" s="13" t="s">
        <v>228</v>
      </c>
      <c r="K19" s="13">
        <f>각지부별!K19+각지부별!K37+각지부별!K55</f>
        <v>8673219</v>
      </c>
      <c r="L19" s="13">
        <f>각지부별!L19+각지부별!L37+각지부별!L55</f>
        <v>8671498</v>
      </c>
      <c r="M19" s="14">
        <f t="shared" si="1"/>
        <v>1721</v>
      </c>
    </row>
    <row r="20" spans="1:13" s="16" customFormat="1" ht="28.5" customHeight="1" x14ac:dyDescent="0.3">
      <c r="A20" s="317"/>
      <c r="B20" s="321"/>
      <c r="C20" s="324"/>
      <c r="D20" s="13" t="s">
        <v>315</v>
      </c>
      <c r="E20" s="13">
        <f>각지부별!E20</f>
        <v>0</v>
      </c>
      <c r="F20" s="13"/>
      <c r="G20" s="13">
        <f t="shared" si="0"/>
        <v>0</v>
      </c>
      <c r="H20" s="18"/>
      <c r="I20" s="18"/>
      <c r="J20" s="18" t="s">
        <v>229</v>
      </c>
      <c r="K20" s="13">
        <f>각지부별!K20+각지부별!K38+각지부별!K56</f>
        <v>20743461</v>
      </c>
      <c r="L20" s="13">
        <f>각지부별!L20+각지부별!L38+각지부별!L56</f>
        <v>20698841</v>
      </c>
      <c r="M20" s="14">
        <f t="shared" si="1"/>
        <v>44620</v>
      </c>
    </row>
    <row r="21" spans="1:13" s="16" customFormat="1" ht="28.5" customHeight="1" x14ac:dyDescent="0.3">
      <c r="A21" s="317"/>
      <c r="B21" s="44" t="s">
        <v>194</v>
      </c>
      <c r="C21" s="13" t="s">
        <v>195</v>
      </c>
      <c r="D21" s="13" t="s">
        <v>232</v>
      </c>
      <c r="E21" s="13">
        <f>각지부별!E21+각지부별!E39+각지부별!E57</f>
        <v>4474672</v>
      </c>
      <c r="F21" s="13">
        <f>각지부별!F21+각지부별!F39+각지부별!F57</f>
        <v>0</v>
      </c>
      <c r="G21" s="13">
        <f t="shared" si="0"/>
        <v>4474672</v>
      </c>
      <c r="H21" s="13"/>
      <c r="I21" s="13"/>
      <c r="J21" s="13"/>
      <c r="K21" s="13"/>
      <c r="L21" s="13"/>
      <c r="M21" s="14">
        <f t="shared" si="1"/>
        <v>0</v>
      </c>
    </row>
    <row r="22" spans="1:13" s="16" customFormat="1" ht="28.5" customHeight="1" x14ac:dyDescent="0.3">
      <c r="A22" s="317"/>
      <c r="B22" s="44" t="s">
        <v>199</v>
      </c>
      <c r="C22" s="13" t="s">
        <v>233</v>
      </c>
      <c r="D22" s="13" t="s">
        <v>201</v>
      </c>
      <c r="E22" s="13">
        <f>각지부별!E22+각지부별!E40+각지부별!E58</f>
        <v>200000</v>
      </c>
      <c r="F22" s="13">
        <f>각지부별!F22+각지부별!F40+각지부별!F58</f>
        <v>200000</v>
      </c>
      <c r="G22" s="13">
        <f t="shared" si="0"/>
        <v>0</v>
      </c>
      <c r="H22" s="13"/>
      <c r="I22" s="13"/>
      <c r="J22" s="13"/>
      <c r="K22" s="13"/>
      <c r="L22" s="13"/>
      <c r="M22" s="14">
        <f t="shared" si="1"/>
        <v>0</v>
      </c>
    </row>
    <row r="23" spans="1:13" s="16" customFormat="1" ht="28.5" customHeight="1" x14ac:dyDescent="0.3">
      <c r="A23" s="317"/>
      <c r="B23" s="44" t="s">
        <v>203</v>
      </c>
      <c r="C23" s="13" t="s">
        <v>204</v>
      </c>
      <c r="D23" s="13" t="s">
        <v>234</v>
      </c>
      <c r="E23" s="13">
        <f>각지부별!E23+각지부별!E41+각지부별!E59</f>
        <v>46638151</v>
      </c>
      <c r="F23" s="13">
        <f>각지부별!F23+각지부별!F41+각지부별!F59</f>
        <v>46638151</v>
      </c>
      <c r="G23" s="13">
        <f t="shared" si="0"/>
        <v>0</v>
      </c>
      <c r="H23" s="13"/>
      <c r="I23" s="13"/>
      <c r="J23" s="13"/>
      <c r="K23" s="13"/>
      <c r="L23" s="13"/>
      <c r="M23" s="14">
        <f t="shared" si="1"/>
        <v>0</v>
      </c>
    </row>
    <row r="24" spans="1:13" s="16" customFormat="1" ht="28.5" customHeight="1" x14ac:dyDescent="0.3">
      <c r="A24" s="317"/>
      <c r="B24" s="44" t="s">
        <v>215</v>
      </c>
      <c r="C24" s="13" t="s">
        <v>216</v>
      </c>
      <c r="D24" s="13" t="s">
        <v>217</v>
      </c>
      <c r="E24" s="13">
        <f>각지부별!E24+각지부별!E42+각지부별!E60</f>
        <v>3256697</v>
      </c>
      <c r="F24" s="13">
        <f>각지부별!F24+각지부별!F42+각지부별!F60</f>
        <v>2509227</v>
      </c>
      <c r="G24" s="13">
        <f t="shared" si="0"/>
        <v>747470</v>
      </c>
      <c r="H24" s="13"/>
      <c r="I24" s="13"/>
      <c r="J24" s="13"/>
      <c r="K24" s="13"/>
      <c r="L24" s="13"/>
      <c r="M24" s="14">
        <f t="shared" si="1"/>
        <v>0</v>
      </c>
    </row>
    <row r="25" spans="1:13" s="16" customFormat="1" ht="28.5" customHeight="1" x14ac:dyDescent="0.3">
      <c r="A25" s="317"/>
      <c r="B25" s="44" t="s">
        <v>221</v>
      </c>
      <c r="C25" s="13" t="s">
        <v>222</v>
      </c>
      <c r="D25" s="13" t="s">
        <v>235</v>
      </c>
      <c r="E25" s="13">
        <f>각지부별!E25+각지부별!E43+각지부별!E61</f>
        <v>0</v>
      </c>
      <c r="F25" s="13">
        <v>0</v>
      </c>
      <c r="G25" s="13">
        <f t="shared" si="0"/>
        <v>0</v>
      </c>
      <c r="H25" s="13"/>
      <c r="I25" s="13"/>
      <c r="J25" s="13"/>
      <c r="K25" s="13"/>
      <c r="L25" s="13"/>
      <c r="M25" s="14">
        <f t="shared" si="1"/>
        <v>0</v>
      </c>
    </row>
    <row r="26" spans="1:13" s="16" customFormat="1" ht="28.5" customHeight="1" x14ac:dyDescent="0.3">
      <c r="A26" s="317"/>
      <c r="B26" s="44" t="s">
        <v>225</v>
      </c>
      <c r="C26" s="13" t="s">
        <v>225</v>
      </c>
      <c r="D26" s="13" t="s">
        <v>225</v>
      </c>
      <c r="E26" s="13">
        <f>각지부별!E26+각지부별!E44+각지부별!E62</f>
        <v>0</v>
      </c>
      <c r="F26" s="13">
        <f>각지부별!F26+각지부별!F44+각지부별!F62</f>
        <v>15301570</v>
      </c>
      <c r="G26" s="13">
        <f t="shared" si="0"/>
        <v>-15301570</v>
      </c>
      <c r="H26" s="13"/>
      <c r="I26" s="13"/>
      <c r="J26" s="13"/>
      <c r="K26" s="19"/>
      <c r="L26" s="13"/>
      <c r="M26" s="14">
        <f t="shared" si="1"/>
        <v>0</v>
      </c>
    </row>
    <row r="27" spans="1:13" s="16" customFormat="1" ht="28.5" customHeight="1" thickBot="1" x14ac:dyDescent="0.35">
      <c r="A27" s="318"/>
      <c r="B27" s="325" t="s">
        <v>335</v>
      </c>
      <c r="C27" s="326"/>
      <c r="D27" s="326"/>
      <c r="E27" s="21">
        <f>SUM(E9:E26)</f>
        <v>182159983</v>
      </c>
      <c r="F27" s="21">
        <f>SUM(F9:F26)</f>
        <v>192115741</v>
      </c>
      <c r="G27" s="92">
        <f t="shared" si="0"/>
        <v>-9955758</v>
      </c>
      <c r="H27" s="326" t="s">
        <v>236</v>
      </c>
      <c r="I27" s="326"/>
      <c r="J27" s="326"/>
      <c r="K27" s="21">
        <f>SUM(K9:K26)</f>
        <v>182159983</v>
      </c>
      <c r="L27" s="21">
        <f>SUM(L9:L26)</f>
        <v>192115741</v>
      </c>
      <c r="M27" s="93">
        <f t="shared" si="1"/>
        <v>-9955758</v>
      </c>
    </row>
    <row r="28" spans="1:13" x14ac:dyDescent="0.3">
      <c r="F28" s="67">
        <v>181948220</v>
      </c>
    </row>
    <row r="29" spans="1:13" x14ac:dyDescent="0.3">
      <c r="F29" s="8">
        <f>F27-F28</f>
        <v>10167521</v>
      </c>
      <c r="L29" s="8">
        <v>27958900</v>
      </c>
    </row>
    <row r="30" spans="1:13" x14ac:dyDescent="0.3">
      <c r="L30" s="8">
        <v>1127910</v>
      </c>
    </row>
    <row r="31" spans="1:13" x14ac:dyDescent="0.3">
      <c r="L31" s="8">
        <f>L29+L30</f>
        <v>29086810</v>
      </c>
    </row>
  </sheetData>
  <mergeCells count="27">
    <mergeCell ref="A9:A27"/>
    <mergeCell ref="B9:B20"/>
    <mergeCell ref="C9:C12"/>
    <mergeCell ref="H12:H13"/>
    <mergeCell ref="I12:I13"/>
    <mergeCell ref="C13:C14"/>
    <mergeCell ref="C15:C20"/>
    <mergeCell ref="B27:D27"/>
    <mergeCell ref="H27:J27"/>
    <mergeCell ref="H16:H18"/>
    <mergeCell ref="I16:I1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총괄표(20230110)</vt:lpstr>
      <vt:lpstr>각지부별</vt:lpstr>
      <vt:lpstr>법인회계합계</vt:lpstr>
      <vt:lpstr>'총괄표(20230110)'!Print_Area</vt:lpstr>
      <vt:lpstr>'총괄표(20230110)'!Print_Titles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2024-02-21T06:56:23Z</cp:lastPrinted>
  <dcterms:created xsi:type="dcterms:W3CDTF">2020-12-29T07:45:36Z</dcterms:created>
  <dcterms:modified xsi:type="dcterms:W3CDTF">2024-05-16T01:48:49Z</dcterms:modified>
</cp:coreProperties>
</file>