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5. 법인행정사무\8. 이사회\회의자료\2023\임시이사회\제6차 임시이사회\"/>
    </mc:Choice>
  </mc:AlternateContent>
  <bookViews>
    <workbookView xWindow="10830" yWindow="-210" windowWidth="12360" windowHeight="8925"/>
  </bookViews>
  <sheets>
    <sheet name="2024예산총괄표" sheetId="3" r:id="rId1"/>
    <sheet name="법인회계합계" sheetId="8" r:id="rId2"/>
    <sheet name="각지부별" sheetId="6" r:id="rId3"/>
  </sheets>
  <externalReferences>
    <externalReference r:id="rId4"/>
    <externalReference r:id="rId5"/>
    <externalReference r:id="rId6"/>
  </externalReferences>
  <definedNames>
    <definedName name="_xlnm.Print_Area" localSheetId="0">'2024예산총괄표'!$A$1:$N$204</definedName>
    <definedName name="_xlnm.Print_Titles" localSheetId="0">'2024예산총괄표'!$6:$8</definedName>
  </definedName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3" i="3" l="1"/>
  <c r="H204" i="3"/>
  <c r="N204" i="3"/>
  <c r="G204" i="3"/>
  <c r="G203" i="3"/>
  <c r="N203" i="3"/>
  <c r="N76" i="3"/>
  <c r="M10" i="6" l="1"/>
  <c r="M9" i="6"/>
  <c r="L9" i="6"/>
  <c r="K9" i="6"/>
  <c r="G22" i="3" l="1"/>
  <c r="G23" i="3"/>
  <c r="G24" i="3"/>
  <c r="G25" i="3"/>
  <c r="G26" i="3"/>
  <c r="G27" i="3"/>
  <c r="G28" i="3"/>
  <c r="G29" i="3"/>
  <c r="G30" i="3"/>
  <c r="G31" i="3"/>
  <c r="O175" i="3" l="1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H22" i="3"/>
  <c r="H23" i="3"/>
  <c r="H24" i="3"/>
  <c r="H25" i="3"/>
  <c r="H26" i="3"/>
  <c r="H27" i="3"/>
  <c r="H28" i="3"/>
  <c r="H29" i="3"/>
  <c r="H30" i="3"/>
  <c r="H31" i="3"/>
  <c r="H83" i="3"/>
  <c r="H135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201" i="3"/>
  <c r="H15" i="3"/>
  <c r="L53" i="6" l="1"/>
  <c r="L50" i="6"/>
  <c r="K50" i="6"/>
  <c r="L48" i="6"/>
  <c r="K48" i="6"/>
  <c r="L47" i="6"/>
  <c r="K47" i="6"/>
  <c r="L46" i="6"/>
  <c r="K46" i="6"/>
  <c r="L45" i="6"/>
  <c r="K45" i="6"/>
  <c r="N86" i="3" l="1"/>
  <c r="O86" i="3" s="1"/>
  <c r="N87" i="3"/>
  <c r="O87" i="3" s="1"/>
  <c r="N88" i="3"/>
  <c r="O88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85" i="3"/>
  <c r="O85" i="3" s="1"/>
  <c r="G86" i="3"/>
  <c r="H86" i="3" s="1"/>
  <c r="G87" i="3"/>
  <c r="H87" i="3" s="1"/>
  <c r="G88" i="3"/>
  <c r="H88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85" i="3"/>
  <c r="H85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O76" i="3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69" i="3"/>
  <c r="O69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78" i="3"/>
  <c r="H78" i="3" s="1"/>
  <c r="G79" i="3"/>
  <c r="H79" i="3" s="1"/>
  <c r="G80" i="3"/>
  <c r="H80" i="3" s="1"/>
  <c r="G81" i="3"/>
  <c r="H81" i="3" s="1"/>
  <c r="G82" i="3"/>
  <c r="H82" i="3" s="1"/>
  <c r="G70" i="3"/>
  <c r="H70" i="3" s="1"/>
  <c r="G69" i="3"/>
  <c r="H69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57" i="3"/>
  <c r="O57" i="3" s="1"/>
  <c r="G21" i="3"/>
  <c r="H21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57" i="3"/>
  <c r="H57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45" i="3"/>
  <c r="O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45" i="3"/>
  <c r="H45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33" i="3"/>
  <c r="O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33" i="3"/>
  <c r="H33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21" i="3"/>
  <c r="O21" i="3" s="1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45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27" i="6"/>
  <c r="M11" i="6"/>
  <c r="M12" i="6"/>
  <c r="M13" i="6"/>
  <c r="M14" i="6"/>
  <c r="M15" i="6"/>
  <c r="M16" i="6"/>
  <c r="M17" i="6"/>
  <c r="M18" i="6"/>
  <c r="M1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9" i="6"/>
  <c r="G84" i="3" l="1"/>
  <c r="F19" i="3" l="1"/>
  <c r="G19" i="3"/>
  <c r="E19" i="3"/>
  <c r="H19" i="3" l="1"/>
  <c r="E100" i="3"/>
  <c r="E111" i="3" s="1"/>
  <c r="F100" i="3"/>
  <c r="F111" i="3" s="1"/>
  <c r="L100" i="3"/>
  <c r="L111" i="3" s="1"/>
  <c r="M100" i="3"/>
  <c r="M111" i="3" s="1"/>
  <c r="E101" i="3"/>
  <c r="F101" i="3"/>
  <c r="L101" i="3"/>
  <c r="M101" i="3"/>
  <c r="E102" i="3"/>
  <c r="F102" i="3"/>
  <c r="L102" i="3"/>
  <c r="M102" i="3"/>
  <c r="E103" i="3"/>
  <c r="F103" i="3"/>
  <c r="L103" i="3"/>
  <c r="M103" i="3"/>
  <c r="E104" i="3"/>
  <c r="F104" i="3"/>
  <c r="L104" i="3"/>
  <c r="M104" i="3"/>
  <c r="E105" i="3"/>
  <c r="F105" i="3"/>
  <c r="L105" i="3"/>
  <c r="M105" i="3"/>
  <c r="E106" i="3"/>
  <c r="F106" i="3"/>
  <c r="L106" i="3"/>
  <c r="M106" i="3"/>
  <c r="E107" i="3"/>
  <c r="F107" i="3"/>
  <c r="L107" i="3"/>
  <c r="M107" i="3"/>
  <c r="E108" i="3"/>
  <c r="F108" i="3"/>
  <c r="L108" i="3"/>
  <c r="M108" i="3"/>
  <c r="E109" i="3"/>
  <c r="F109" i="3"/>
  <c r="L109" i="3"/>
  <c r="M109" i="3"/>
  <c r="E110" i="3"/>
  <c r="F110" i="3"/>
  <c r="L110" i="3"/>
  <c r="M110" i="3"/>
  <c r="G112" i="3"/>
  <c r="H112" i="3" s="1"/>
  <c r="N112" i="3"/>
  <c r="O112" i="3" s="1"/>
  <c r="G113" i="3"/>
  <c r="H113" i="3" s="1"/>
  <c r="N113" i="3"/>
  <c r="O113" i="3" s="1"/>
  <c r="G114" i="3"/>
  <c r="H114" i="3" s="1"/>
  <c r="N114" i="3"/>
  <c r="O114" i="3" s="1"/>
  <c r="G115" i="3"/>
  <c r="H115" i="3" s="1"/>
  <c r="N115" i="3"/>
  <c r="O115" i="3" s="1"/>
  <c r="G116" i="3"/>
  <c r="H116" i="3" s="1"/>
  <c r="N116" i="3"/>
  <c r="O116" i="3" s="1"/>
  <c r="G117" i="3"/>
  <c r="H117" i="3" s="1"/>
  <c r="N117" i="3"/>
  <c r="O117" i="3" s="1"/>
  <c r="G118" i="3"/>
  <c r="H118" i="3" s="1"/>
  <c r="N118" i="3"/>
  <c r="O118" i="3" s="1"/>
  <c r="G119" i="3"/>
  <c r="H119" i="3" s="1"/>
  <c r="N119" i="3"/>
  <c r="O119" i="3" s="1"/>
  <c r="G120" i="3"/>
  <c r="H120" i="3" s="1"/>
  <c r="N120" i="3"/>
  <c r="O120" i="3" s="1"/>
  <c r="G121" i="3"/>
  <c r="H121" i="3" s="1"/>
  <c r="N121" i="3"/>
  <c r="O121" i="3" s="1"/>
  <c r="G122" i="3"/>
  <c r="H122" i="3" s="1"/>
  <c r="N122" i="3"/>
  <c r="O122" i="3" s="1"/>
  <c r="G123" i="3"/>
  <c r="H123" i="3" s="1"/>
  <c r="N123" i="3"/>
  <c r="O123" i="3" s="1"/>
  <c r="E124" i="3"/>
  <c r="F124" i="3"/>
  <c r="L124" i="3"/>
  <c r="M124" i="3"/>
  <c r="G125" i="3"/>
  <c r="H125" i="3" s="1"/>
  <c r="N125" i="3"/>
  <c r="O125" i="3" s="1"/>
  <c r="G126" i="3"/>
  <c r="H126" i="3" s="1"/>
  <c r="N126" i="3"/>
  <c r="O126" i="3" s="1"/>
  <c r="G127" i="3"/>
  <c r="H127" i="3" s="1"/>
  <c r="N127" i="3"/>
  <c r="O127" i="3" s="1"/>
  <c r="G128" i="3"/>
  <c r="H128" i="3" s="1"/>
  <c r="N128" i="3"/>
  <c r="O128" i="3" s="1"/>
  <c r="G129" i="3"/>
  <c r="H129" i="3" s="1"/>
  <c r="N129" i="3"/>
  <c r="O129" i="3" s="1"/>
  <c r="G130" i="3"/>
  <c r="H130" i="3" s="1"/>
  <c r="N130" i="3"/>
  <c r="O130" i="3" s="1"/>
  <c r="G131" i="3"/>
  <c r="H131" i="3" s="1"/>
  <c r="N131" i="3"/>
  <c r="O131" i="3" s="1"/>
  <c r="G132" i="3"/>
  <c r="H132" i="3" s="1"/>
  <c r="N132" i="3"/>
  <c r="O132" i="3" s="1"/>
  <c r="G133" i="3"/>
  <c r="H133" i="3" s="1"/>
  <c r="N133" i="3"/>
  <c r="O133" i="3" s="1"/>
  <c r="G134" i="3"/>
  <c r="H134" i="3" s="1"/>
  <c r="N134" i="3"/>
  <c r="O134" i="3" s="1"/>
  <c r="N135" i="3"/>
  <c r="O135" i="3" s="1"/>
  <c r="G136" i="3"/>
  <c r="H136" i="3" s="1"/>
  <c r="N136" i="3"/>
  <c r="O136" i="3" s="1"/>
  <c r="E137" i="3"/>
  <c r="F137" i="3"/>
  <c r="L137" i="3"/>
  <c r="M137" i="3"/>
  <c r="G138" i="3"/>
  <c r="H138" i="3" s="1"/>
  <c r="N138" i="3"/>
  <c r="O138" i="3" s="1"/>
  <c r="G139" i="3"/>
  <c r="H139" i="3" s="1"/>
  <c r="N139" i="3"/>
  <c r="O139" i="3" s="1"/>
  <c r="G140" i="3"/>
  <c r="H140" i="3" s="1"/>
  <c r="N140" i="3"/>
  <c r="O140" i="3" s="1"/>
  <c r="G141" i="3"/>
  <c r="H141" i="3" s="1"/>
  <c r="N141" i="3"/>
  <c r="O141" i="3" s="1"/>
  <c r="G142" i="3"/>
  <c r="H142" i="3" s="1"/>
  <c r="N142" i="3"/>
  <c r="O142" i="3" s="1"/>
  <c r="G143" i="3"/>
  <c r="H143" i="3" s="1"/>
  <c r="N143" i="3"/>
  <c r="O143" i="3" s="1"/>
  <c r="G144" i="3"/>
  <c r="H144" i="3" s="1"/>
  <c r="N144" i="3"/>
  <c r="O144" i="3" s="1"/>
  <c r="G145" i="3"/>
  <c r="H145" i="3" s="1"/>
  <c r="N145" i="3"/>
  <c r="O145" i="3" s="1"/>
  <c r="G146" i="3"/>
  <c r="H146" i="3" s="1"/>
  <c r="N146" i="3"/>
  <c r="O146" i="3" s="1"/>
  <c r="G147" i="3"/>
  <c r="H147" i="3" s="1"/>
  <c r="N147" i="3"/>
  <c r="O147" i="3" s="1"/>
  <c r="G148" i="3"/>
  <c r="H148" i="3" s="1"/>
  <c r="N148" i="3"/>
  <c r="O148" i="3" s="1"/>
  <c r="G149" i="3"/>
  <c r="H149" i="3" s="1"/>
  <c r="N149" i="3"/>
  <c r="O149" i="3" s="1"/>
  <c r="E150" i="3"/>
  <c r="F150" i="3"/>
  <c r="L150" i="3"/>
  <c r="M150" i="3"/>
  <c r="G151" i="3"/>
  <c r="H151" i="3" s="1"/>
  <c r="N151" i="3"/>
  <c r="O151" i="3" s="1"/>
  <c r="G152" i="3"/>
  <c r="H152" i="3" s="1"/>
  <c r="N152" i="3"/>
  <c r="O152" i="3" s="1"/>
  <c r="G153" i="3"/>
  <c r="H153" i="3" s="1"/>
  <c r="N153" i="3"/>
  <c r="O153" i="3" s="1"/>
  <c r="G154" i="3"/>
  <c r="H154" i="3" s="1"/>
  <c r="N154" i="3"/>
  <c r="O154" i="3" s="1"/>
  <c r="G155" i="3"/>
  <c r="H155" i="3" s="1"/>
  <c r="N155" i="3"/>
  <c r="O155" i="3" s="1"/>
  <c r="G156" i="3"/>
  <c r="H156" i="3" s="1"/>
  <c r="N156" i="3"/>
  <c r="O156" i="3" s="1"/>
  <c r="G157" i="3"/>
  <c r="H157" i="3" s="1"/>
  <c r="N157" i="3"/>
  <c r="O157" i="3" s="1"/>
  <c r="G158" i="3"/>
  <c r="H158" i="3" s="1"/>
  <c r="N158" i="3"/>
  <c r="O158" i="3" s="1"/>
  <c r="G159" i="3"/>
  <c r="H159" i="3" s="1"/>
  <c r="N159" i="3"/>
  <c r="O159" i="3" s="1"/>
  <c r="G160" i="3"/>
  <c r="H160" i="3" s="1"/>
  <c r="N160" i="3"/>
  <c r="O160" i="3" s="1"/>
  <c r="G161" i="3"/>
  <c r="H161" i="3" s="1"/>
  <c r="N161" i="3"/>
  <c r="O161" i="3" s="1"/>
  <c r="E162" i="3"/>
  <c r="F162" i="3"/>
  <c r="L162" i="3"/>
  <c r="M162" i="3"/>
  <c r="G163" i="3"/>
  <c r="H163" i="3" s="1"/>
  <c r="N163" i="3"/>
  <c r="O163" i="3" s="1"/>
  <c r="G164" i="3"/>
  <c r="H164" i="3" s="1"/>
  <c r="N164" i="3"/>
  <c r="O164" i="3" s="1"/>
  <c r="G165" i="3"/>
  <c r="H165" i="3" s="1"/>
  <c r="L165" i="3"/>
  <c r="M165" i="3"/>
  <c r="M174" i="3" s="1"/>
  <c r="G166" i="3"/>
  <c r="H166" i="3" s="1"/>
  <c r="N166" i="3"/>
  <c r="O166" i="3" s="1"/>
  <c r="F167" i="3"/>
  <c r="G167" i="3" s="1"/>
  <c r="H167" i="3" s="1"/>
  <c r="L167" i="3"/>
  <c r="N167" i="3" s="1"/>
  <c r="O167" i="3" s="1"/>
  <c r="G168" i="3"/>
  <c r="H168" i="3" s="1"/>
  <c r="N168" i="3"/>
  <c r="O168" i="3" s="1"/>
  <c r="G169" i="3"/>
  <c r="H169" i="3" s="1"/>
  <c r="N169" i="3"/>
  <c r="O169" i="3" s="1"/>
  <c r="G170" i="3"/>
  <c r="H170" i="3" s="1"/>
  <c r="L170" i="3"/>
  <c r="N170" i="3" s="1"/>
  <c r="O170" i="3" s="1"/>
  <c r="G171" i="3"/>
  <c r="H171" i="3" s="1"/>
  <c r="N171" i="3"/>
  <c r="O171" i="3" s="1"/>
  <c r="G172" i="3"/>
  <c r="H172" i="3" s="1"/>
  <c r="N172" i="3"/>
  <c r="O172" i="3" s="1"/>
  <c r="G173" i="3"/>
  <c r="H173" i="3" s="1"/>
  <c r="N173" i="3"/>
  <c r="O173" i="3" s="1"/>
  <c r="E174" i="3"/>
  <c r="E190" i="3"/>
  <c r="F190" i="3"/>
  <c r="G190" i="3"/>
  <c r="H190" i="3" s="1"/>
  <c r="L190" i="3"/>
  <c r="M190" i="3"/>
  <c r="N190" i="3"/>
  <c r="G191" i="3"/>
  <c r="H191" i="3" s="1"/>
  <c r="N191" i="3"/>
  <c r="O191" i="3" s="1"/>
  <c r="G192" i="3"/>
  <c r="H192" i="3" s="1"/>
  <c r="N192" i="3"/>
  <c r="O192" i="3" s="1"/>
  <c r="G193" i="3"/>
  <c r="H193" i="3" s="1"/>
  <c r="N193" i="3"/>
  <c r="O193" i="3" s="1"/>
  <c r="G194" i="3"/>
  <c r="H194" i="3" s="1"/>
  <c r="N194" i="3"/>
  <c r="O194" i="3" s="1"/>
  <c r="G195" i="3"/>
  <c r="H195" i="3" s="1"/>
  <c r="N195" i="3"/>
  <c r="O195" i="3" s="1"/>
  <c r="G196" i="3"/>
  <c r="H196" i="3" s="1"/>
  <c r="N196" i="3"/>
  <c r="O196" i="3" s="1"/>
  <c r="G197" i="3"/>
  <c r="H197" i="3" s="1"/>
  <c r="N197" i="3"/>
  <c r="O197" i="3" s="1"/>
  <c r="G198" i="3"/>
  <c r="H198" i="3" s="1"/>
  <c r="N198" i="3"/>
  <c r="O198" i="3" s="1"/>
  <c r="G199" i="3"/>
  <c r="H199" i="3" s="1"/>
  <c r="N199" i="3"/>
  <c r="O199" i="3" s="1"/>
  <c r="G200" i="3"/>
  <c r="H200" i="3" s="1"/>
  <c r="N200" i="3"/>
  <c r="O200" i="3" s="1"/>
  <c r="N201" i="3"/>
  <c r="O201" i="3" s="1"/>
  <c r="E202" i="3"/>
  <c r="F202" i="3"/>
  <c r="L202" i="3"/>
  <c r="M202" i="3"/>
  <c r="O190" i="3" l="1"/>
  <c r="G103" i="3"/>
  <c r="H103" i="3" s="1"/>
  <c r="N104" i="3"/>
  <c r="O104" i="3" s="1"/>
  <c r="G102" i="3"/>
  <c r="H102" i="3" s="1"/>
  <c r="G107" i="3"/>
  <c r="H107" i="3" s="1"/>
  <c r="G109" i="3"/>
  <c r="H109" i="3" s="1"/>
  <c r="F174" i="3"/>
  <c r="G100" i="3"/>
  <c r="G101" i="3"/>
  <c r="H101" i="3" s="1"/>
  <c r="G110" i="3"/>
  <c r="H110" i="3" s="1"/>
  <c r="G108" i="3"/>
  <c r="H108" i="3" s="1"/>
  <c r="N102" i="3"/>
  <c r="O102" i="3" s="1"/>
  <c r="N110" i="3"/>
  <c r="O110" i="3" s="1"/>
  <c r="G105" i="3"/>
  <c r="H105" i="3" s="1"/>
  <c r="G106" i="3"/>
  <c r="H106" i="3" s="1"/>
  <c r="G104" i="3"/>
  <c r="H104" i="3" s="1"/>
  <c r="P100" i="3"/>
  <c r="N108" i="3"/>
  <c r="O108" i="3" s="1"/>
  <c r="G162" i="3"/>
  <c r="H162" i="3" s="1"/>
  <c r="N124" i="3"/>
  <c r="O124" i="3" s="1"/>
  <c r="N202" i="3"/>
  <c r="O202" i="3" s="1"/>
  <c r="G202" i="3"/>
  <c r="H202" i="3" s="1"/>
  <c r="N165" i="3"/>
  <c r="N105" i="3"/>
  <c r="O105" i="3" s="1"/>
  <c r="L174" i="3"/>
  <c r="N150" i="3"/>
  <c r="O150" i="3" s="1"/>
  <c r="N107" i="3"/>
  <c r="O107" i="3" s="1"/>
  <c r="N101" i="3"/>
  <c r="O101" i="3" s="1"/>
  <c r="N162" i="3"/>
  <c r="O162" i="3" s="1"/>
  <c r="G124" i="3"/>
  <c r="H124" i="3" s="1"/>
  <c r="N109" i="3"/>
  <c r="O109" i="3" s="1"/>
  <c r="N103" i="3"/>
  <c r="O103" i="3" s="1"/>
  <c r="G174" i="3"/>
  <c r="H174" i="3" s="1"/>
  <c r="N137" i="3"/>
  <c r="O137" i="3" s="1"/>
  <c r="G137" i="3"/>
  <c r="H137" i="3" s="1"/>
  <c r="G150" i="3"/>
  <c r="H150" i="3" s="1"/>
  <c r="N106" i="3"/>
  <c r="O106" i="3" s="1"/>
  <c r="N100" i="3"/>
  <c r="N174" i="3" l="1"/>
  <c r="O174" i="3" s="1"/>
  <c r="O165" i="3"/>
  <c r="G111" i="3"/>
  <c r="H111" i="3" s="1"/>
  <c r="H100" i="3"/>
  <c r="N111" i="3"/>
  <c r="O111" i="3" s="1"/>
  <c r="O100" i="3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F9" i="8"/>
  <c r="E9" i="8"/>
  <c r="L14" i="3" l="1"/>
  <c r="M19" i="3"/>
  <c r="L9" i="3"/>
  <c r="L19" i="3"/>
  <c r="M12" i="3"/>
  <c r="M18" i="8"/>
  <c r="L18" i="3"/>
  <c r="M11" i="3"/>
  <c r="L11" i="3"/>
  <c r="M10" i="3"/>
  <c r="L16" i="3"/>
  <c r="L10" i="3"/>
  <c r="M15" i="3"/>
  <c r="M13" i="3"/>
  <c r="L13" i="3"/>
  <c r="M18" i="3"/>
  <c r="L12" i="3"/>
  <c r="M17" i="3"/>
  <c r="L17" i="3"/>
  <c r="M16" i="3"/>
  <c r="L15" i="3"/>
  <c r="M9" i="3"/>
  <c r="M14" i="3"/>
  <c r="F9" i="3"/>
  <c r="E18" i="3"/>
  <c r="F14" i="3"/>
  <c r="E9" i="3"/>
  <c r="F17" i="3"/>
  <c r="E16" i="3"/>
  <c r="F13" i="3"/>
  <c r="F11" i="3"/>
  <c r="E10" i="3"/>
  <c r="E14" i="3"/>
  <c r="F12" i="3"/>
  <c r="E12" i="3"/>
  <c r="F16" i="3"/>
  <c r="E13" i="3"/>
  <c r="E11" i="3"/>
  <c r="F18" i="3"/>
  <c r="F10" i="3"/>
  <c r="L26" i="8"/>
  <c r="K26" i="8"/>
  <c r="F26" i="8"/>
  <c r="N18" i="3" l="1"/>
  <c r="O18" i="3" s="1"/>
  <c r="M26" i="8"/>
  <c r="M20" i="8" l="1"/>
  <c r="M21" i="8"/>
  <c r="M22" i="8"/>
  <c r="M23" i="8"/>
  <c r="M24" i="8"/>
  <c r="M25" i="8"/>
  <c r="F84" i="3"/>
  <c r="F203" i="3" s="1"/>
  <c r="L62" i="6" l="1"/>
  <c r="K62" i="6"/>
  <c r="F62" i="6"/>
  <c r="E62" i="6"/>
  <c r="G23" i="8"/>
  <c r="G25" i="8"/>
  <c r="M11" i="8"/>
  <c r="M12" i="8"/>
  <c r="M13" i="8"/>
  <c r="M14" i="8"/>
  <c r="M15" i="8"/>
  <c r="M16" i="8"/>
  <c r="M17" i="8"/>
  <c r="M19" i="8"/>
  <c r="M9" i="8"/>
  <c r="L44" i="6"/>
  <c r="K44" i="6"/>
  <c r="F44" i="6"/>
  <c r="L26" i="6"/>
  <c r="K26" i="6"/>
  <c r="F26" i="6"/>
  <c r="E26" i="6"/>
  <c r="G20" i="8"/>
  <c r="G19" i="8"/>
  <c r="G18" i="8"/>
  <c r="G17" i="8"/>
  <c r="G16" i="8"/>
  <c r="G15" i="8"/>
  <c r="G14" i="8"/>
  <c r="G13" i="8"/>
  <c r="G12" i="8"/>
  <c r="G11" i="8"/>
  <c r="G10" i="8"/>
  <c r="G9" i="8"/>
  <c r="M62" i="6" l="1"/>
  <c r="G62" i="6"/>
  <c r="M44" i="6"/>
  <c r="G9" i="3"/>
  <c r="H9" i="3" s="1"/>
  <c r="M26" i="6"/>
  <c r="G26" i="6"/>
  <c r="N16" i="3"/>
  <c r="O16" i="3" s="1"/>
  <c r="N15" i="3"/>
  <c r="O15" i="3" s="1"/>
  <c r="N19" i="3"/>
  <c r="O19" i="3" s="1"/>
  <c r="N13" i="3"/>
  <c r="O13" i="3" s="1"/>
  <c r="N12" i="3"/>
  <c r="O12" i="3" s="1"/>
  <c r="N17" i="3"/>
  <c r="O17" i="3" s="1"/>
  <c r="N11" i="3"/>
  <c r="O11" i="3" s="1"/>
  <c r="N14" i="3"/>
  <c r="O14" i="3" s="1"/>
  <c r="N9" i="3"/>
  <c r="O9" i="3" s="1"/>
  <c r="G10" i="3"/>
  <c r="H10" i="3" s="1"/>
  <c r="G11" i="3"/>
  <c r="H11" i="3" s="1"/>
  <c r="G12" i="3"/>
  <c r="H12" i="3" s="1"/>
  <c r="G18" i="3"/>
  <c r="H18" i="3" s="1"/>
  <c r="G16" i="3"/>
  <c r="H16" i="3" s="1"/>
  <c r="G22" i="8"/>
  <c r="L64" i="6"/>
  <c r="G21" i="8"/>
  <c r="K64" i="6"/>
  <c r="M10" i="8"/>
  <c r="F64" i="6"/>
  <c r="N10" i="3" l="1"/>
  <c r="O10" i="3" s="1"/>
  <c r="G13" i="3"/>
  <c r="H13" i="3" s="1"/>
  <c r="G14" i="3"/>
  <c r="H14" i="3" s="1"/>
  <c r="M64" i="6"/>
  <c r="P72" i="3" l="1"/>
  <c r="P60" i="3"/>
  <c r="P48" i="3"/>
  <c r="P24" i="3"/>
  <c r="P36" i="3"/>
  <c r="N84" i="3" l="1"/>
  <c r="M84" i="3"/>
  <c r="L84" i="3"/>
  <c r="E84" i="3"/>
  <c r="H84" i="3" l="1"/>
  <c r="O84" i="3"/>
  <c r="M97" i="3"/>
  <c r="M203" i="3" s="1"/>
  <c r="L97" i="3"/>
  <c r="L203" i="3" s="1"/>
  <c r="F97" i="3"/>
  <c r="E97" i="3"/>
  <c r="M56" i="3"/>
  <c r="L56" i="3"/>
  <c r="F56" i="3"/>
  <c r="E56" i="3"/>
  <c r="M44" i="3"/>
  <c r="L44" i="3"/>
  <c r="F44" i="3"/>
  <c r="E44" i="3"/>
  <c r="N56" i="3" l="1"/>
  <c r="O56" i="3" s="1"/>
  <c r="G56" i="3"/>
  <c r="H56" i="3" s="1"/>
  <c r="N44" i="3"/>
  <c r="O44" i="3" s="1"/>
  <c r="G44" i="3"/>
  <c r="H44" i="3" s="1"/>
  <c r="G97" i="3"/>
  <c r="H97" i="3" s="1"/>
  <c r="N97" i="3"/>
  <c r="O97" i="3" l="1"/>
  <c r="E68" i="3"/>
  <c r="M68" i="3"/>
  <c r="M32" i="3"/>
  <c r="L32" i="3"/>
  <c r="F32" i="3"/>
  <c r="E32" i="3"/>
  <c r="G32" i="3" l="1"/>
  <c r="E98" i="3"/>
  <c r="M98" i="3"/>
  <c r="N32" i="3"/>
  <c r="O32" i="3" s="1"/>
  <c r="G68" i="3"/>
  <c r="H68" i="3" s="1"/>
  <c r="L68" i="3"/>
  <c r="L98" i="3" s="1"/>
  <c r="F68" i="3"/>
  <c r="F98" i="3" s="1"/>
  <c r="H32" i="3"/>
  <c r="N68" i="3"/>
  <c r="O68" i="3" l="1"/>
  <c r="H203" i="3"/>
  <c r="G98" i="3"/>
  <c r="H98" i="3" s="1"/>
  <c r="N98" i="3"/>
  <c r="O98" i="3" s="1"/>
  <c r="M20" i="3"/>
  <c r="L20" i="3"/>
  <c r="F20" i="3"/>
  <c r="O203" i="3" l="1"/>
  <c r="L99" i="3"/>
  <c r="L204" i="3"/>
  <c r="M99" i="3"/>
  <c r="M204" i="3"/>
  <c r="F99" i="3"/>
  <c r="F204" i="3"/>
  <c r="N20" i="3"/>
  <c r="O20" i="3" s="1"/>
  <c r="E44" i="6"/>
  <c r="E24" i="8"/>
  <c r="E17" i="3" s="1"/>
  <c r="E20" i="3" s="1"/>
  <c r="G24" i="8"/>
  <c r="G44" i="6" l="1"/>
  <c r="G64" i="6" s="1"/>
  <c r="E99" i="3"/>
  <c r="E204" i="3"/>
  <c r="N99" i="3"/>
  <c r="O99" i="3" s="1"/>
  <c r="O204" i="3"/>
  <c r="G17" i="3"/>
  <c r="E64" i="6"/>
  <c r="E26" i="8"/>
  <c r="G26" i="8" s="1"/>
  <c r="G20" i="3" l="1"/>
  <c r="H20" i="3" s="1"/>
  <c r="H17" i="3"/>
  <c r="G99" i="3" l="1"/>
  <c r="H99" i="3" s="1"/>
</calcChain>
</file>

<file path=xl/comments1.xml><?xml version="1.0" encoding="utf-8"?>
<comments xmlns="http://schemas.openxmlformats.org/spreadsheetml/2006/main">
  <authors>
    <author>USER</author>
  </authors>
  <commentList>
    <comment ref="M141" authorId="0" shapeId="0">
      <text>
        <r>
          <rPr>
            <b/>
            <sz val="9"/>
            <color indexed="81"/>
            <rFont val="돋움"/>
            <family val="3"/>
            <charset val="129"/>
          </rPr>
          <t>자원봉사센터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공동모금회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후원금통장에서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</t>
        </r>
        <r>
          <rPr>
            <b/>
            <sz val="9"/>
            <color indexed="81"/>
            <rFont val="Tahoma"/>
            <family val="2"/>
          </rPr>
          <t xml:space="preserve"> 17</t>
        </r>
        <r>
          <rPr>
            <b/>
            <sz val="9"/>
            <color indexed="81"/>
            <rFont val="돋움"/>
            <family val="3"/>
            <charset val="129"/>
          </rPr>
          <t>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기타예금이자수입에서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변경함</t>
        </r>
        <r>
          <rPr>
            <b/>
            <sz val="9"/>
            <color indexed="81"/>
            <rFont val="Tahoma"/>
            <family val="2"/>
          </rPr>
          <t xml:space="preserve">. 2021.3.22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M142" authorId="0" shapeId="0">
      <text>
        <r>
          <rPr>
            <b/>
            <sz val="9"/>
            <color indexed="81"/>
            <rFont val="돋움"/>
            <family val="3"/>
            <charset val="129"/>
          </rPr>
          <t>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구입하였던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매각하여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(1,386,749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포함하였음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부산시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복지정책과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받음</t>
        </r>
        <r>
          <rPr>
            <b/>
            <sz val="9"/>
            <color indexed="81"/>
            <rFont val="Tahoma"/>
            <family val="2"/>
          </rPr>
          <t xml:space="preserve">. 2021.3.22
200,872,032+1,386,749
</t>
        </r>
      </text>
    </comment>
  </commentList>
</comments>
</file>

<file path=xl/sharedStrings.xml><?xml version="1.0" encoding="utf-8"?>
<sst xmlns="http://schemas.openxmlformats.org/spreadsheetml/2006/main" count="1237" uniqueCount="476">
  <si>
    <t>사회복지법인 YWCA 복지사업단</t>
    <phoneticPr fontId="3" type="noConversion"/>
  </si>
  <si>
    <t>(단위:원)</t>
    <phoneticPr fontId="3" type="noConversion"/>
  </si>
  <si>
    <t>구분</t>
  </si>
  <si>
    <t>세   출</t>
  </si>
  <si>
    <t>세   입</t>
  </si>
  <si>
    <t>과      목</t>
  </si>
  <si>
    <t>관</t>
  </si>
  <si>
    <t>항</t>
  </si>
  <si>
    <t>목</t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</si>
  <si>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</si>
  <si>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</si>
  <si>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</si>
  <si>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기관운영비,회의비</t>
    <phoneticPr fontId="2" type="noConversion"/>
  </si>
  <si>
    <t>자산취득비</t>
    <phoneticPr fontId="2" type="noConversion"/>
  </si>
  <si>
    <t>사업비</t>
    <phoneticPr fontId="2" type="noConversion"/>
  </si>
  <si>
    <t>지부전출금</t>
    <phoneticPr fontId="2" type="noConversion"/>
  </si>
  <si>
    <t>원금상환금</t>
    <phoneticPr fontId="2" type="noConversion"/>
  </si>
  <si>
    <t>잡지출</t>
    <phoneticPr fontId="2" type="noConversion"/>
  </si>
  <si>
    <t>예비비 및 기타</t>
    <phoneticPr fontId="2" type="noConversion"/>
  </si>
  <si>
    <t>차기이월금</t>
    <phoneticPr fontId="2" type="noConversion"/>
  </si>
  <si>
    <t>이자수입</t>
    <phoneticPr fontId="2" type="noConversion"/>
  </si>
  <si>
    <t>사업수입</t>
    <phoneticPr fontId="2" type="noConversion"/>
  </si>
  <si>
    <t>보조금수입</t>
    <phoneticPr fontId="2" type="noConversion"/>
  </si>
  <si>
    <t>지정후원금</t>
    <phoneticPr fontId="2" type="noConversion"/>
  </si>
  <si>
    <t>비지정후원금</t>
    <phoneticPr fontId="2" type="noConversion"/>
  </si>
  <si>
    <t>기타차입금</t>
    <phoneticPr fontId="2" type="noConversion"/>
  </si>
  <si>
    <t>전년도이월금</t>
    <phoneticPr fontId="2" type="noConversion"/>
  </si>
  <si>
    <t>전년도이월금(후원금)</t>
    <phoneticPr fontId="2" type="noConversion"/>
  </si>
  <si>
    <t>기타예금이자수입</t>
    <phoneticPr fontId="2" type="noConversion"/>
  </si>
  <si>
    <t>기타잡수입</t>
    <phoneticPr fontId="2" type="noConversion"/>
  </si>
  <si>
    <t>12업무추진비</t>
    <phoneticPr fontId="2" type="noConversion"/>
  </si>
  <si>
    <t>13운영비</t>
    <phoneticPr fontId="2" type="noConversion"/>
  </si>
  <si>
    <t>21시설비</t>
    <phoneticPr fontId="2" type="noConversion"/>
  </si>
  <si>
    <t>41전출금</t>
    <phoneticPr fontId="2" type="noConversion"/>
  </si>
  <si>
    <t>61부채상환금</t>
    <phoneticPr fontId="2" type="noConversion"/>
  </si>
  <si>
    <t>71잡지출</t>
    <phoneticPr fontId="2" type="noConversion"/>
  </si>
  <si>
    <t>81예비비및기타</t>
    <phoneticPr fontId="2" type="noConversion"/>
  </si>
  <si>
    <t>11기본재산수입</t>
    <phoneticPr fontId="2" type="noConversion"/>
  </si>
  <si>
    <t>21사업수입</t>
    <phoneticPr fontId="2" type="noConversion"/>
  </si>
  <si>
    <t>41보조금수입</t>
    <phoneticPr fontId="2" type="noConversion"/>
  </si>
  <si>
    <t>51후원금수입</t>
    <phoneticPr fontId="2" type="noConversion"/>
  </si>
  <si>
    <t>61차입금</t>
    <phoneticPr fontId="2" type="noConversion"/>
  </si>
  <si>
    <t>71전입금</t>
    <phoneticPr fontId="2" type="noConversion"/>
  </si>
  <si>
    <t>전입금</t>
    <phoneticPr fontId="2" type="noConversion"/>
  </si>
  <si>
    <t>81이월금</t>
    <phoneticPr fontId="2" type="noConversion"/>
  </si>
  <si>
    <t>91잡수입</t>
    <phoneticPr fontId="2" type="noConversion"/>
  </si>
  <si>
    <t>02재산조성비</t>
    <phoneticPr fontId="2" type="noConversion"/>
  </si>
  <si>
    <t>03사업비</t>
    <phoneticPr fontId="2" type="noConversion"/>
  </si>
  <si>
    <t>04전출금</t>
    <phoneticPr fontId="2" type="noConversion"/>
  </si>
  <si>
    <t>06상환금</t>
    <phoneticPr fontId="2" type="noConversion"/>
  </si>
  <si>
    <t>07잡지출</t>
    <phoneticPr fontId="2" type="noConversion"/>
  </si>
  <si>
    <t>08예비비및기타</t>
    <phoneticPr fontId="2" type="noConversion"/>
  </si>
  <si>
    <t>01재산수입</t>
    <phoneticPr fontId="2" type="noConversion"/>
  </si>
  <si>
    <t>02사업수입</t>
    <phoneticPr fontId="2" type="noConversion"/>
  </si>
  <si>
    <t>04보조금수입</t>
    <phoneticPr fontId="2" type="noConversion"/>
  </si>
  <si>
    <t>05후원금수입</t>
    <phoneticPr fontId="2" type="noConversion"/>
  </si>
  <si>
    <t>06차입금</t>
    <phoneticPr fontId="2" type="noConversion"/>
  </si>
  <si>
    <t>07전입금</t>
    <phoneticPr fontId="2" type="noConversion"/>
  </si>
  <si>
    <t>08이월금</t>
    <phoneticPr fontId="2" type="noConversion"/>
  </si>
  <si>
    <t>09잡수입</t>
    <phoneticPr fontId="2" type="noConversion"/>
  </si>
  <si>
    <t>소계</t>
    <phoneticPr fontId="2" type="noConversion"/>
  </si>
  <si>
    <t>법인회계(사무국)</t>
    <phoneticPr fontId="3" type="noConversion"/>
  </si>
  <si>
    <t>여비,수용비및수수료,공공요금,제세공과금등</t>
    <phoneticPr fontId="2" type="noConversion"/>
  </si>
  <si>
    <t>31사업비</t>
    <phoneticPr fontId="2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</si>
  <si>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</si>
  <si>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</si>
  <si>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</si>
  <si>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</si>
  <si>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</si>
  <si>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</si>
  <si>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</si>
  <si>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</si>
  <si>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</si>
  <si>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</si>
  <si>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</si>
  <si>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</si>
  <si>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</si>
  <si>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</si>
  <si>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</si>
  <si>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</si>
  <si>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</si>
  <si>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</si>
  <si>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</si>
  <si>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</si>
  <si>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</si>
  <si>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</si>
  <si>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</si>
  <si>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</si>
  <si>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</si>
  <si>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</si>
  <si>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</si>
  <si>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</si>
  <si>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</si>
  <si>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</si>
  <si>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</si>
  <si>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</si>
  <si>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</si>
  <si>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</si>
  <si>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</si>
  <si>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</si>
  <si>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</si>
  <si>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</si>
  <si>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</si>
  <si>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</si>
  <si>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</si>
  <si>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</si>
  <si>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</si>
  <si>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</si>
  <si>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</si>
  <si>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</si>
  <si>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</si>
  <si>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</si>
  <si>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</si>
  <si>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시설회계(서울봉천복지관)</t>
    <phoneticPr fontId="3" type="noConversion"/>
  </si>
  <si>
    <t>기관운영비,회의비,직책보조비</t>
    <phoneticPr fontId="2" type="noConversion"/>
  </si>
  <si>
    <t>시설비,자산취득비</t>
    <phoneticPr fontId="2" type="noConversion"/>
  </si>
  <si>
    <t>과년도지출</t>
    <phoneticPr fontId="2" type="noConversion"/>
  </si>
  <si>
    <t>상화금</t>
    <phoneticPr fontId="2" type="noConversion"/>
  </si>
  <si>
    <t>예비비, 반환금</t>
    <phoneticPr fontId="2" type="noConversion"/>
  </si>
  <si>
    <t>시설회계(누리봄)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</si>
  <si>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</si>
  <si>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</si>
  <si>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</si>
  <si>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</si>
  <si>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</si>
  <si>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</si>
  <si>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</si>
  <si>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</si>
  <si>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</si>
  <si>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</si>
  <si>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</si>
  <si>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</si>
  <si>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</si>
  <si>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</si>
  <si>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</si>
  <si>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</si>
  <si>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</si>
  <si>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</si>
  <si>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</si>
  <si>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</si>
  <si>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</si>
  <si>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</si>
  <si>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</si>
  <si>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</si>
  <si>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</si>
  <si>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</si>
  <si>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</si>
  <si>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</si>
  <si>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과년도지출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</si>
  <si>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</si>
  <si>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</si>
  <si>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</si>
  <si>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</si>
  <si>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</si>
  <si>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</si>
  <si>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</si>
  <si>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</si>
  <si>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</si>
  <si>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</si>
  <si>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</si>
  <si>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</si>
  <si>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</si>
  <si>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</si>
  <si>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</si>
  <si>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</si>
  <si>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</si>
  <si>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</si>
  <si>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</si>
  <si>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</si>
  <si>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</si>
  <si>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</si>
  <si>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</si>
  <si>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</si>
  <si>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시설회계(부산강서복지관)</t>
    <phoneticPr fontId="3" type="noConversion"/>
  </si>
  <si>
    <t>시설회계(강서구지역자활센터)</t>
    <phoneticPr fontId="3" type="noConversion"/>
  </si>
  <si>
    <t>상환금</t>
    <phoneticPr fontId="2" type="noConversion"/>
  </si>
  <si>
    <t>시설회계(울산씨밀레)</t>
    <phoneticPr fontId="3" type="noConversion"/>
  </si>
  <si>
    <t>01사무비</t>
  </si>
  <si>
    <t>11인건비</t>
  </si>
  <si>
    <t>급여,퇴직금,사회보험금등</t>
  </si>
  <si>
    <t>01재산수입</t>
  </si>
  <si>
    <t>11기본재산수입</t>
  </si>
  <si>
    <t>이자수입</t>
  </si>
  <si>
    <t>12업무추진비</t>
  </si>
  <si>
    <t>기관운영비,회의비,직책보조비</t>
  </si>
  <si>
    <t>02사업수입</t>
  </si>
  <si>
    <t>21사업수입</t>
  </si>
  <si>
    <t>사업수입</t>
  </si>
  <si>
    <t>13운영비</t>
  </si>
  <si>
    <t>여비,수용비및수수료,공공요금,제세공과금등</t>
  </si>
  <si>
    <t>04보조금수입</t>
  </si>
  <si>
    <t>41보조금수입</t>
  </si>
  <si>
    <t>보조금수입</t>
  </si>
  <si>
    <t>02재산조성비</t>
  </si>
  <si>
    <t>21시설비</t>
  </si>
  <si>
    <t>시설비,자산취득비</t>
  </si>
  <si>
    <t>05후원금수입</t>
  </si>
  <si>
    <t>51후원금수입</t>
  </si>
  <si>
    <t>지정후원금</t>
  </si>
  <si>
    <t>03사업비</t>
  </si>
  <si>
    <t>31사업비</t>
  </si>
  <si>
    <t>사업비</t>
  </si>
  <si>
    <t>비지정후원금</t>
  </si>
  <si>
    <t>04전출금</t>
  </si>
  <si>
    <t>41전출금</t>
  </si>
  <si>
    <t>과년도지출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</si>
  <si>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</si>
  <si>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</si>
  <si>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</si>
  <si>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</si>
  <si>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</si>
  <si>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</si>
  <si>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</si>
  <si>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</si>
  <si>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</si>
  <si>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</si>
  <si>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</si>
  <si>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</si>
  <si>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</si>
  <si>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</si>
  <si>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</si>
  <si>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</si>
  <si>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</si>
  <si>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</si>
  <si>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</si>
  <si>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차기이월금</t>
  </si>
  <si>
    <t>09잡수입</t>
  </si>
  <si>
    <t>91잡수입</t>
  </si>
  <si>
    <t>기타예금이자수입</t>
  </si>
  <si>
    <t>기타잡수입</t>
  </si>
  <si>
    <t>소계</t>
  </si>
  <si>
    <t>기타보조금</t>
  </si>
  <si>
    <t>자산취득비</t>
  </si>
  <si>
    <t>33사업비</t>
  </si>
  <si>
    <t>지부전출금</t>
  </si>
  <si>
    <t>예비비 및 기타</t>
  </si>
  <si>
    <t>합계</t>
  </si>
  <si>
    <t>합계</t>
    <phoneticPr fontId="2" type="noConversion"/>
  </si>
  <si>
    <t>법인회계(본부사무국)</t>
    <phoneticPr fontId="2" type="noConversion"/>
  </si>
  <si>
    <t>소계</t>
    <phoneticPr fontId="2" type="noConversion"/>
  </si>
  <si>
    <t>자산취득비,시설비</t>
  </si>
  <si>
    <t>05과년도지출</t>
  </si>
  <si>
    <t>51과년도지출</t>
  </si>
  <si>
    <t>운영충당적립금</t>
  </si>
  <si>
    <t>10잡수입</t>
  </si>
  <si>
    <t>101잡수입</t>
  </si>
  <si>
    <t>11적립금 및 준비금(특별회계)</t>
  </si>
  <si>
    <t>111운영충당 적립금 및 환경개선준비금</t>
  </si>
  <si>
    <t>시설환경개선준비금</t>
  </si>
  <si>
    <t>시설회계 소계</t>
    <phoneticPr fontId="2" type="noConversion"/>
  </si>
  <si>
    <t>합계</t>
    <phoneticPr fontId="2" type="noConversion"/>
  </si>
  <si>
    <t>합계</t>
    <phoneticPr fontId="2" type="noConversion"/>
  </si>
  <si>
    <t>01입소자부담금수입</t>
    <phoneticPr fontId="3" type="noConversion"/>
  </si>
  <si>
    <t>11입소비용수입</t>
    <phoneticPr fontId="3" type="noConversion"/>
  </si>
  <si>
    <t>입소비용수입</t>
    <phoneticPr fontId="3" type="noConversion"/>
  </si>
  <si>
    <t>04보조금수입</t>
    <phoneticPr fontId="3" type="noConversion"/>
  </si>
  <si>
    <t>41보조금</t>
    <phoneticPr fontId="3" type="noConversion"/>
  </si>
  <si>
    <t>시군구보조금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</si>
  <si>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</si>
  <si>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</si>
  <si>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</si>
  <si>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사업비</t>
    <phoneticPr fontId="3" type="noConversion"/>
  </si>
  <si>
    <t>비지정후원금</t>
    <phoneticPr fontId="3" type="noConversion"/>
  </si>
  <si>
    <t>06요양급여수입</t>
    <phoneticPr fontId="3" type="noConversion"/>
  </si>
  <si>
    <t>61요양급여수입</t>
    <phoneticPr fontId="3" type="noConversion"/>
  </si>
  <si>
    <t>장기요양급여수입</t>
    <phoneticPr fontId="3" type="noConversion"/>
  </si>
  <si>
    <t>06상환금</t>
    <phoneticPr fontId="3" type="noConversion"/>
  </si>
  <si>
    <t>61부채상환금</t>
    <phoneticPr fontId="3" type="noConversion"/>
  </si>
  <si>
    <t>상환금,이자지급금</t>
    <phoneticPr fontId="3" type="noConversion"/>
  </si>
  <si>
    <t>가산금수입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</si>
  <si>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</si>
  <si>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</si>
  <si>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</si>
  <si>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07차입급</t>
    <phoneticPr fontId="3" type="noConversion"/>
  </si>
  <si>
    <t>71차입금</t>
    <phoneticPr fontId="3" type="noConversion"/>
  </si>
  <si>
    <t>차입금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</si>
  <si>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</si>
  <si>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</si>
  <si>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예비비,반환금</t>
    <phoneticPr fontId="3" type="noConversion"/>
  </si>
  <si>
    <t>08전입금</t>
    <phoneticPr fontId="3" type="noConversion"/>
  </si>
  <si>
    <t>81전입금</t>
    <phoneticPr fontId="3" type="noConversion"/>
  </si>
  <si>
    <t>법인전입금</t>
    <phoneticPr fontId="3" type="noConversion"/>
  </si>
  <si>
    <t>09적립금및준비금</t>
    <phoneticPr fontId="3" type="noConversion"/>
  </si>
  <si>
    <t>91운영충당적립금및환경개선준비금</t>
    <phoneticPr fontId="3" type="noConversion"/>
  </si>
  <si>
    <t>09이월금</t>
    <phoneticPr fontId="3" type="noConversion"/>
  </si>
  <si>
    <t>91이월금</t>
    <phoneticPr fontId="3" type="noConversion"/>
  </si>
  <si>
    <t>전년이월금</t>
    <phoneticPr fontId="3" type="noConversion"/>
  </si>
  <si>
    <t>시설환경개선준비금</t>
    <phoneticPr fontId="3" type="noConversion"/>
  </si>
  <si>
    <t>10적립금 및 준비금지출 (특별회계)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</si>
  <si>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</si>
  <si>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</si>
  <si>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시설환경개선준비금지출</t>
    <phoneticPr fontId="3" type="noConversion"/>
  </si>
  <si>
    <t>차기이월금</t>
    <phoneticPr fontId="3" type="noConversion"/>
  </si>
  <si>
    <t>소계</t>
    <phoneticPr fontId="3" type="noConversion"/>
  </si>
  <si>
    <t>전년도이월금(후원금)</t>
    <phoneticPr fontId="3" type="noConversion"/>
  </si>
  <si>
    <t>02사업수입</t>
    <phoneticPr fontId="3" type="noConversion"/>
  </si>
  <si>
    <t>시설회계(은학의집)</t>
    <phoneticPr fontId="3" type="noConversion"/>
  </si>
  <si>
    <t>21사업수입</t>
    <phoneticPr fontId="3" type="noConversion"/>
  </si>
  <si>
    <t>사업수입</t>
    <phoneticPr fontId="3" type="noConversion"/>
  </si>
  <si>
    <t>급여</t>
    <phoneticPr fontId="2" type="noConversion"/>
  </si>
  <si>
    <t>퇴직적립금</t>
    <phoneticPr fontId="2" type="noConversion"/>
  </si>
  <si>
    <t>사회보험료</t>
    <phoneticPr fontId="2" type="noConversion"/>
  </si>
  <si>
    <t>기타후생경비</t>
    <phoneticPr fontId="2" type="noConversion"/>
  </si>
  <si>
    <t>회의비</t>
    <phoneticPr fontId="2" type="noConversion"/>
  </si>
  <si>
    <t>기관운영비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</si>
  <si>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</si>
  <si>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</si>
  <si>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</si>
  <si>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</si>
  <si>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</si>
  <si>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법인회계(서울지부)</t>
    <phoneticPr fontId="2" type="noConversion"/>
  </si>
  <si>
    <t>법인회계(부산지부)</t>
    <phoneticPr fontId="2" type="noConversion"/>
  </si>
  <si>
    <t>법인회계(사무국)</t>
    <phoneticPr fontId="3" type="noConversion"/>
  </si>
  <si>
    <t>11인건비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</si>
  <si>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</si>
  <si>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</si>
  <si>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</si>
  <si>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</si>
  <si>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</si>
  <si>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</si>
  <si>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</si>
  <si>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</si>
  <si>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04보조금수입</t>
    <phoneticPr fontId="2" type="noConversion"/>
  </si>
  <si>
    <t>02재산조성비</t>
    <phoneticPr fontId="2" type="noConversion"/>
  </si>
  <si>
    <t>자산취득비</t>
    <phoneticPr fontId="2" type="noConversion"/>
  </si>
  <si>
    <t>51후원금수입</t>
    <phoneticPr fontId="2" type="noConversion"/>
  </si>
  <si>
    <t>사업비</t>
    <phoneticPr fontId="2" type="noConversion"/>
  </si>
  <si>
    <t>04전출금</t>
    <phoneticPr fontId="2" type="noConversion"/>
  </si>
  <si>
    <t>지부전출금</t>
    <phoneticPr fontId="2" type="noConversion"/>
  </si>
  <si>
    <t>06차입금</t>
    <phoneticPr fontId="2" type="noConversion"/>
  </si>
  <si>
    <t>61차입금</t>
    <phoneticPr fontId="2" type="noConversion"/>
  </si>
  <si>
    <t>61부채상환금</t>
    <phoneticPr fontId="2" type="noConversion"/>
  </si>
  <si>
    <t>원금상환금</t>
    <phoneticPr fontId="2" type="noConversion"/>
  </si>
  <si>
    <t>07전입금</t>
    <phoneticPr fontId="2" type="noConversion"/>
  </si>
  <si>
    <t>07잡지출</t>
    <phoneticPr fontId="2" type="noConversion"/>
  </si>
  <si>
    <t>71잡지출</t>
    <phoneticPr fontId="2" type="noConversion"/>
  </si>
  <si>
    <t>예비비 및 기타</t>
    <phoneticPr fontId="2" type="noConversion"/>
  </si>
  <si>
    <t>전년도이월금(후원금)</t>
    <phoneticPr fontId="2" type="noConversion"/>
  </si>
  <si>
    <t>차기이월금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</si>
  <si>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</si>
  <si>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</si>
  <si>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</si>
  <si>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</si>
  <si>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시설회계(서울봉천복지관)</t>
    <phoneticPr fontId="3" type="noConversion"/>
  </si>
  <si>
    <t>01재산수입</t>
    <phoneticPr fontId="2" type="noConversion"/>
  </si>
  <si>
    <t>이자수입</t>
    <phoneticPr fontId="2" type="noConversion"/>
  </si>
  <si>
    <t>21사업수입</t>
    <phoneticPr fontId="2" type="noConversion"/>
  </si>
  <si>
    <t>사업수입</t>
    <phoneticPr fontId="2" type="noConversion"/>
  </si>
  <si>
    <t>41보조금수입</t>
    <phoneticPr fontId="2" type="noConversion"/>
  </si>
  <si>
    <t>02재산조성비</t>
    <phoneticPr fontId="2" type="noConversion"/>
  </si>
  <si>
    <t>21시설비</t>
    <phoneticPr fontId="2" type="noConversion"/>
  </si>
  <si>
    <t>51후원금수입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</si>
  <si>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</si>
  <si>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</si>
  <si>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</si>
  <si>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41전출금</t>
    <phoneticPr fontId="2" type="noConversion"/>
  </si>
  <si>
    <t>61차입금</t>
    <phoneticPr fontId="2" type="noConversion"/>
  </si>
  <si>
    <t>06상환금</t>
    <phoneticPr fontId="2" type="noConversion"/>
  </si>
  <si>
    <t>상화금</t>
    <phoneticPr fontId="2" type="noConversion"/>
  </si>
  <si>
    <t>71전입금</t>
    <phoneticPr fontId="2" type="noConversion"/>
  </si>
  <si>
    <t>전입금</t>
    <phoneticPr fontId="2" type="noConversion"/>
  </si>
  <si>
    <t>71잡지출</t>
    <phoneticPr fontId="2" type="noConversion"/>
  </si>
  <si>
    <t>전입금(후원금)</t>
    <phoneticPr fontId="2" type="noConversion"/>
  </si>
  <si>
    <t>08예비비및기타</t>
    <phoneticPr fontId="2" type="noConversion"/>
  </si>
  <si>
    <t>08이월금</t>
    <phoneticPr fontId="2" type="noConversion"/>
  </si>
  <si>
    <t>전년도이월금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</si>
  <si>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</si>
  <si>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</si>
  <si>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</si>
  <si>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시설회계(부산진구복지관)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</si>
  <si>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</si>
  <si>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</si>
  <si>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</si>
  <si>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</si>
  <si>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</si>
  <si>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사업수입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</si>
  <si>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</si>
  <si>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</si>
  <si>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보조금수입</t>
    <phoneticPr fontId="2" type="noConversion"/>
  </si>
  <si>
    <t>02재산조성비</t>
    <phoneticPr fontId="2" type="noConversion"/>
  </si>
  <si>
    <t>시설비,자산취득비</t>
    <phoneticPr fontId="2" type="noConversion"/>
  </si>
  <si>
    <t>05후원금수입</t>
    <phoneticPr fontId="2" type="noConversion"/>
  </si>
  <si>
    <t>지정후원금</t>
    <phoneticPr fontId="2" type="noConversion"/>
  </si>
  <si>
    <t>31사업비</t>
    <phoneticPr fontId="2" type="noConversion"/>
  </si>
  <si>
    <t>비지정후원금</t>
    <phoneticPr fontId="2" type="noConversion"/>
  </si>
  <si>
    <t>41전출금</t>
    <phoneticPr fontId="2" type="noConversion"/>
  </si>
  <si>
    <t>과년도지출</t>
    <phoneticPr fontId="2" type="noConversion"/>
  </si>
  <si>
    <t>기타차입금</t>
    <phoneticPr fontId="2" type="noConversion"/>
  </si>
  <si>
    <t>61부채상환금</t>
    <phoneticPr fontId="2" type="noConversion"/>
  </si>
  <si>
    <t>71전입금</t>
    <phoneticPr fontId="2" type="noConversion"/>
  </si>
  <si>
    <t>전입금</t>
    <phoneticPr fontId="2" type="noConversion"/>
  </si>
  <si>
    <t>잡지출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</si>
  <si>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</si>
  <si>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</si>
  <si>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</si>
  <si>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</si>
  <si>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</si>
  <si>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</si>
  <si>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기타예금이자수입</t>
    <phoneticPr fontId="2" type="noConversion"/>
  </si>
  <si>
    <t>시설회계(부산강서복지관)</t>
    <phoneticPr fontId="3" type="noConversion"/>
  </si>
  <si>
    <t>보조금수입</t>
    <phoneticPr fontId="2" type="noConversion"/>
  </si>
  <si>
    <t>05후원금수입</t>
    <phoneticPr fontId="2" type="noConversion"/>
  </si>
  <si>
    <t>시설회계(강서구지역자활센터)</t>
    <phoneticPr fontId="3" type="noConversion"/>
  </si>
  <si>
    <t>상환금</t>
    <phoneticPr fontId="2" type="noConversion"/>
  </si>
  <si>
    <t>시설회계(누리봄)</t>
    <phoneticPr fontId="3" type="noConversion"/>
  </si>
  <si>
    <t>01사무비</t>
    <phoneticPr fontId="2" type="noConversion"/>
  </si>
  <si>
    <t>급여,퇴직금,사회보험금등</t>
    <phoneticPr fontId="2" type="noConversion"/>
  </si>
  <si>
    <t>12업무추진비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</si>
  <si>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</si>
  <si>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</si>
  <si>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</si>
  <si>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41보조금수입</t>
    <phoneticPr fontId="2" type="noConversion"/>
  </si>
  <si>
    <t>보조금수입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</si>
  <si>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</si>
  <si>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</si>
  <si>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</si>
  <si>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사업비</t>
    <phoneticPr fontId="2" type="noConversion"/>
  </si>
  <si>
    <t>04전출금</t>
    <phoneticPr fontId="2" type="noConversion"/>
  </si>
  <si>
    <t>기타차입금</t>
    <phoneticPr fontId="2" type="noConversion"/>
  </si>
  <si>
    <t>전년도이월금</t>
    <phoneticPr fontId="2" type="noConversion"/>
  </si>
  <si>
    <t>08예비비및기타</t>
    <phoneticPr fontId="2" type="noConversion"/>
  </si>
  <si>
    <t>차기이월금</t>
    <phoneticPr fontId="2" type="noConversion"/>
  </si>
  <si>
    <t>기타잡수입</t>
    <phoneticPr fontId="2" type="noConversion"/>
  </si>
  <si>
    <t>소계</t>
    <phoneticPr fontId="2" type="noConversion"/>
  </si>
  <si>
    <t>시설회계(은학의집)</t>
    <phoneticPr fontId="3" type="noConversion"/>
  </si>
  <si>
    <t>11입소비용수입</t>
    <phoneticPr fontId="3" type="noConversion"/>
  </si>
  <si>
    <t>21사업수입</t>
    <phoneticPr fontId="3" type="noConversion"/>
  </si>
  <si>
    <t>사업수입</t>
    <phoneticPr fontId="3" type="noConversion"/>
  </si>
  <si>
    <t>시군구보조금</t>
    <phoneticPr fontId="3" type="noConversion"/>
  </si>
  <si>
    <t>지정후원금</t>
    <phoneticPr fontId="3" type="noConversion"/>
  </si>
  <si>
    <t>사업비</t>
    <phoneticPr fontId="3" type="noConversion"/>
  </si>
  <si>
    <t>비지정후원금</t>
    <phoneticPr fontId="3" type="noConversion"/>
  </si>
  <si>
    <t>06요양급여수입</t>
    <phoneticPr fontId="3" type="noConversion"/>
  </si>
  <si>
    <t>61요양급여수입</t>
    <phoneticPr fontId="3" type="noConversion"/>
  </si>
  <si>
    <t>61부채상환금</t>
    <phoneticPr fontId="3" type="noConversion"/>
  </si>
  <si>
    <t>상환금,이자지급금</t>
    <phoneticPr fontId="3" type="noConversion"/>
  </si>
  <si>
    <t>잡지출</t>
    <phoneticPr fontId="3" type="noConversion"/>
  </si>
  <si>
    <t>07차입급</t>
    <phoneticPr fontId="3" type="noConversion"/>
  </si>
  <si>
    <t>71차입금</t>
    <phoneticPr fontId="3" type="noConversion"/>
  </si>
  <si>
    <t>차입금</t>
    <phoneticPr fontId="3" type="noConversion"/>
  </si>
  <si>
    <t>예비비,반환금</t>
    <phoneticPr fontId="3" type="noConversion"/>
  </si>
  <si>
    <t>81전입금</t>
    <phoneticPr fontId="3" type="noConversion"/>
  </si>
  <si>
    <t>09적립금및준비금</t>
    <phoneticPr fontId="3" type="noConversion"/>
  </si>
  <si>
    <t>09이월금</t>
    <phoneticPr fontId="3" type="noConversion"/>
  </si>
  <si>
    <t>91이월금</t>
    <phoneticPr fontId="3" type="noConversion"/>
  </si>
  <si>
    <t>시설환경개선준비금</t>
    <phoneticPr fontId="3" type="noConversion"/>
  </si>
  <si>
    <t>전년도이월금(후원금)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</si>
  <si>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</si>
  <si>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</si>
  <si>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시설환경개선준비금지출</t>
    <phoneticPr fontId="3" type="noConversion"/>
  </si>
  <si>
    <t>소계</t>
    <phoneticPr fontId="3" type="noConversion"/>
  </si>
  <si>
    <t>소계</t>
    <phoneticPr fontId="3" type="noConversion"/>
  </si>
  <si>
    <t>법인회계 소계</t>
    <phoneticPr fontId="2" type="noConversion"/>
  </si>
  <si>
    <t>차액(B-A)</t>
    <phoneticPr fontId="2" type="noConversion"/>
  </si>
  <si>
    <t>2024년도 예산(안) 총괄표</t>
    <phoneticPr fontId="3" type="noConversion"/>
  </si>
  <si>
    <t xml:space="preserve">2024.1.1 ~ 12.31 </t>
    <phoneticPr fontId="3" type="noConversion"/>
  </si>
  <si>
    <t>2024년도 예산(안) 총괄표</t>
    <phoneticPr fontId="3" type="noConversion"/>
  </si>
  <si>
    <t xml:space="preserve">2024.1.1 ~ 12.31 </t>
    <phoneticPr fontId="3" type="noConversion"/>
  </si>
  <si>
    <t>23년예산(안)(A)</t>
    <phoneticPr fontId="2" type="noConversion"/>
  </si>
  <si>
    <t>24년예산(B)</t>
    <phoneticPr fontId="2" type="noConversion"/>
  </si>
  <si>
    <t>23년예산(안)(A)</t>
    <phoneticPr fontId="2" type="noConversion"/>
  </si>
  <si>
    <t>23년예산(안)(A)</t>
    <phoneticPr fontId="2" type="noConversion"/>
  </si>
  <si>
    <t>24년예산(B)</t>
    <phoneticPr fontId="2" type="noConversion"/>
  </si>
  <si>
    <t>24년예산(B)</t>
    <phoneticPr fontId="2" type="noConversion"/>
  </si>
  <si>
    <t>24년예산(B)</t>
    <phoneticPr fontId="2" type="noConversion"/>
  </si>
  <si>
    <t>24년예산(B)</t>
    <phoneticPr fontId="2" type="noConversion"/>
  </si>
  <si>
    <t>상환금</t>
    <phoneticPr fontId="2" type="noConversion"/>
  </si>
  <si>
    <t>증감비율(%)</t>
    <phoneticPr fontId="2" type="noConversion"/>
  </si>
  <si>
    <t>증감비율(%)</t>
    <phoneticPr fontId="2" type="noConversion"/>
  </si>
  <si>
    <t>차기이월금</t>
    <phoneticPr fontId="2" type="noConversion"/>
  </si>
  <si>
    <t>상환금</t>
    <phoneticPr fontId="2" type="noConversion"/>
  </si>
  <si>
    <t>31운영비</t>
    <phoneticPr fontId="2" type="noConversion"/>
  </si>
  <si>
    <t>33사업비</t>
    <phoneticPr fontId="2" type="noConversion"/>
  </si>
  <si>
    <t>수용기관경비,의료비,생계비,특별급식비,피복비</t>
  </si>
  <si>
    <t>[첨부3] 2024년 예산(안) 총괄표</t>
    <phoneticPr fontId="3" type="noConversion"/>
  </si>
  <si>
    <t>[첨부3] 2024년 예산(안) 총괄표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</si>
</sst>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_-* #,##0_-;\-* #,##0_-;_-* &quot;-&quot;_-;_-@"/>
    <numFmt numFmtId="178" formatCode="_-* #,##0.0_-;\-* #,##0.0_-;_-* &quot;-&quot;_-;_-@_-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16.2"/>
      <color indexed="8"/>
      <name val="맑은 고딕"/>
      <family val="3"/>
      <charset val="129"/>
      <scheme val="major"/>
    </font>
    <font>
      <b/>
      <u/>
      <sz val="19"/>
      <color indexed="8"/>
      <name val="맑은 고딕"/>
      <family val="3"/>
      <charset val="129"/>
      <scheme val="major"/>
    </font>
    <font>
      <sz val="12.4"/>
      <color indexed="8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0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14" fillId="0" borderId="0">
      <alignment vertical="center"/>
    </xf>
  </cellStyleXfs>
  <cellXfs count="314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0" fillId="0" borderId="5" xfId="0" applyFont="1" applyBorder="1" applyAlignment="1">
      <alignment horizontal="left" vertical="center"/>
    </xf>
    <xf numFmtId="41" fontId="10" fillId="0" borderId="5" xfId="1" applyFont="1" applyBorder="1" applyAlignment="1">
      <alignment horizontal="right" vertical="center"/>
    </xf>
    <xf numFmtId="41" fontId="10" fillId="0" borderId="6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41" fontId="10" fillId="0" borderId="5" xfId="1" applyFont="1" applyFill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13" fillId="0" borderId="22" xfId="0" applyFont="1" applyBorder="1" applyAlignment="1">
      <alignment horizontal="left" vertical="center"/>
    </xf>
    <xf numFmtId="41" fontId="13" fillId="0" borderId="22" xfId="1" applyFont="1" applyBorder="1" applyAlignment="1">
      <alignment horizontal="right" vertical="center"/>
    </xf>
    <xf numFmtId="41" fontId="13" fillId="0" borderId="23" xfId="1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41" fontId="0" fillId="5" borderId="5" xfId="0" applyNumberFormat="1" applyFont="1" applyFill="1" applyBorder="1" applyAlignment="1">
      <alignment vertical="center" wrapText="1"/>
    </xf>
    <xf numFmtId="41" fontId="0" fillId="5" borderId="6" xfId="0" applyNumberFormat="1" applyFont="1" applyFill="1" applyBorder="1" applyAlignment="1">
      <alignment vertical="center" wrapText="1"/>
    </xf>
    <xf numFmtId="41" fontId="0" fillId="5" borderId="0" xfId="0" applyNumberFormat="1" applyFont="1" applyFill="1">
      <alignment vertical="center"/>
    </xf>
    <xf numFmtId="0" fontId="0" fillId="5" borderId="0" xfId="0" applyNumberFormat="1" applyFont="1" applyFill="1">
      <alignment vertical="center"/>
    </xf>
    <xf numFmtId="41" fontId="14" fillId="5" borderId="5" xfId="0" applyNumberFormat="1" applyFont="1" applyFill="1" applyBorder="1" applyAlignment="1">
      <alignment vertical="center" wrapText="1"/>
    </xf>
    <xf numFmtId="41" fontId="0" fillId="5" borderId="8" xfId="0" applyNumberFormat="1" applyFont="1" applyFill="1" applyBorder="1" applyAlignment="1">
      <alignment vertical="center" wrapText="1"/>
    </xf>
    <xf numFmtId="41" fontId="0" fillId="5" borderId="5" xfId="0" quotePrefix="1" applyNumberFormat="1" applyFont="1" applyFill="1" applyBorder="1" applyAlignment="1">
      <alignment vertical="center" wrapText="1"/>
    </xf>
    <xf numFmtId="41" fontId="0" fillId="5" borderId="8" xfId="0" quotePrefix="1" applyNumberFormat="1" applyFont="1" applyFill="1" applyBorder="1" applyAlignment="1">
      <alignment vertical="center" wrapText="1"/>
    </xf>
    <xf numFmtId="41" fontId="15" fillId="6" borderId="20" xfId="0" applyNumberFormat="1" applyFont="1" applyFill="1" applyBorder="1" applyAlignment="1">
      <alignment horizontal="right" vertical="center" wrapText="1"/>
    </xf>
    <xf numFmtId="41" fontId="15" fillId="6" borderId="21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11" fillId="7" borderId="20" xfId="1" applyFont="1" applyFill="1" applyBorder="1" applyAlignment="1">
      <alignment horizontal="right" vertical="center"/>
    </xf>
    <xf numFmtId="41" fontId="11" fillId="7" borderId="21" xfId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left" vertical="center" wrapText="1"/>
    </xf>
    <xf numFmtId="41" fontId="17" fillId="2" borderId="7" xfId="1" applyFont="1" applyFill="1" applyBorder="1" applyAlignment="1">
      <alignment vertical="center"/>
    </xf>
    <xf numFmtId="41" fontId="17" fillId="2" borderId="2" xfId="1" applyFont="1" applyFill="1" applyBorder="1" applyAlignment="1">
      <alignment vertical="center"/>
    </xf>
    <xf numFmtId="41" fontId="17" fillId="2" borderId="3" xfId="1" applyFont="1" applyFill="1" applyBorder="1" applyAlignment="1">
      <alignment vertical="center"/>
    </xf>
    <xf numFmtId="0" fontId="17" fillId="2" borderId="27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vertical="center" wrapText="1"/>
    </xf>
    <xf numFmtId="176" fontId="17" fillId="2" borderId="2" xfId="0" applyNumberFormat="1" applyFont="1" applyFill="1" applyBorder="1" applyAlignment="1">
      <alignment vertical="center"/>
    </xf>
    <xf numFmtId="41" fontId="17" fillId="2" borderId="5" xfId="1" applyFont="1" applyFill="1" applyBorder="1" applyAlignment="1">
      <alignment vertical="center"/>
    </xf>
    <xf numFmtId="0" fontId="17" fillId="2" borderId="5" xfId="0" applyFont="1" applyFill="1" applyBorder="1" applyAlignment="1">
      <alignment horizontal="left" vertical="center" wrapText="1"/>
    </xf>
    <xf numFmtId="41" fontId="17" fillId="2" borderId="29" xfId="1" applyFont="1" applyFill="1" applyBorder="1" applyAlignment="1">
      <alignment vertical="center"/>
    </xf>
    <xf numFmtId="41" fontId="17" fillId="2" borderId="6" xfId="1" applyFont="1" applyFill="1" applyBorder="1" applyAlignment="1">
      <alignment vertical="center"/>
    </xf>
    <xf numFmtId="0" fontId="17" fillId="2" borderId="30" xfId="0" applyFont="1" applyFill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176" fontId="17" fillId="2" borderId="5" xfId="0" applyNumberFormat="1" applyFont="1" applyFill="1" applyBorder="1" applyAlignment="1">
      <alignment vertical="center"/>
    </xf>
    <xf numFmtId="0" fontId="17" fillId="2" borderId="5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41" fontId="17" fillId="2" borderId="5" xfId="0" applyNumberFormat="1" applyFont="1" applyFill="1" applyBorder="1" applyAlignment="1">
      <alignment vertical="center"/>
    </xf>
    <xf numFmtId="41" fontId="17" fillId="2" borderId="5" xfId="1" applyFont="1" applyFill="1" applyBorder="1" applyAlignment="1">
      <alignment horizontal="right" vertical="center"/>
    </xf>
    <xf numFmtId="41" fontId="19" fillId="2" borderId="5" xfId="1" applyFont="1" applyFill="1" applyBorder="1" applyAlignment="1">
      <alignment vertical="center"/>
    </xf>
    <xf numFmtId="0" fontId="17" fillId="2" borderId="33" xfId="0" applyFont="1" applyFill="1" applyBorder="1" applyAlignment="1">
      <alignment vertical="center" wrapText="1"/>
    </xf>
    <xf numFmtId="0" fontId="17" fillId="2" borderId="34" xfId="0" applyFont="1" applyFill="1" applyBorder="1" applyAlignment="1">
      <alignment vertical="center" wrapText="1"/>
    </xf>
    <xf numFmtId="0" fontId="17" fillId="2" borderId="34" xfId="0" applyFont="1" applyFill="1" applyBorder="1" applyAlignment="1">
      <alignment horizontal="left" vertical="center" wrapText="1"/>
    </xf>
    <xf numFmtId="41" fontId="19" fillId="2" borderId="34" xfId="1" applyFont="1" applyFill="1" applyBorder="1" applyAlignment="1">
      <alignment vertical="center"/>
    </xf>
    <xf numFmtId="41" fontId="17" fillId="2" borderId="34" xfId="1" applyFont="1" applyFill="1" applyBorder="1" applyAlignment="1">
      <alignment vertical="center"/>
    </xf>
    <xf numFmtId="176" fontId="17" fillId="2" borderId="34" xfId="0" applyNumberFormat="1" applyFont="1" applyFill="1" applyBorder="1" applyAlignment="1">
      <alignment vertical="center"/>
    </xf>
    <xf numFmtId="0" fontId="16" fillId="7" borderId="37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justify" vertical="center" wrapText="1"/>
    </xf>
    <xf numFmtId="0" fontId="16" fillId="7" borderId="38" xfId="0" applyFont="1" applyFill="1" applyBorder="1" applyAlignment="1">
      <alignment horizontal="justify" vertical="center" wrapText="1"/>
    </xf>
    <xf numFmtId="41" fontId="16" fillId="7" borderId="39" xfId="1" applyFont="1" applyFill="1" applyBorder="1" applyAlignment="1">
      <alignment vertical="center"/>
    </xf>
    <xf numFmtId="41" fontId="16" fillId="7" borderId="40" xfId="1" applyFont="1" applyFill="1" applyBorder="1" applyAlignment="1">
      <alignment vertical="center"/>
    </xf>
    <xf numFmtId="0" fontId="16" fillId="7" borderId="39" xfId="0" applyFont="1" applyFill="1" applyBorder="1" applyAlignment="1">
      <alignment horizontal="justify" vertical="center" wrapText="1"/>
    </xf>
    <xf numFmtId="176" fontId="16" fillId="7" borderId="41" xfId="0" applyNumberFormat="1" applyFont="1" applyFill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41" fontId="21" fillId="7" borderId="5" xfId="0" applyNumberFormat="1" applyFont="1" applyFill="1" applyBorder="1" applyAlignment="1">
      <alignment vertical="center"/>
    </xf>
    <xf numFmtId="41" fontId="12" fillId="7" borderId="50" xfId="1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vertical="center"/>
    </xf>
    <xf numFmtId="41" fontId="24" fillId="7" borderId="53" xfId="0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41" fontId="0" fillId="0" borderId="0" xfId="1" applyFont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0" fillId="5" borderId="43" xfId="0" applyNumberFormat="1" applyFont="1" applyFill="1" applyBorder="1" applyAlignment="1">
      <alignment vertical="center" wrapText="1"/>
    </xf>
    <xf numFmtId="0" fontId="10" fillId="0" borderId="8" xfId="0" applyFont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7" fillId="2" borderId="64" xfId="0" applyFont="1" applyFill="1" applyBorder="1" applyAlignment="1">
      <alignment horizontal="left" vertical="center" wrapText="1"/>
    </xf>
    <xf numFmtId="0" fontId="17" fillId="2" borderId="65" xfId="0" applyFont="1" applyFill="1" applyBorder="1" applyAlignment="1">
      <alignment horizontal="left" vertical="center" wrapText="1"/>
    </xf>
    <xf numFmtId="0" fontId="17" fillId="2" borderId="43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41" fontId="19" fillId="2" borderId="8" xfId="1" applyFont="1" applyFill="1" applyBorder="1" applyAlignment="1">
      <alignment vertical="center"/>
    </xf>
    <xf numFmtId="41" fontId="17" fillId="2" borderId="8" xfId="1" applyFont="1" applyFill="1" applyBorder="1" applyAlignment="1">
      <alignment vertical="center"/>
    </xf>
    <xf numFmtId="41" fontId="19" fillId="2" borderId="15" xfId="1" applyFont="1" applyFill="1" applyBorder="1" applyAlignment="1">
      <alignment vertical="center"/>
    </xf>
    <xf numFmtId="176" fontId="17" fillId="2" borderId="8" xfId="0" applyNumberFormat="1" applyFont="1" applyFill="1" applyBorder="1" applyAlignment="1">
      <alignment vertical="center"/>
    </xf>
    <xf numFmtId="41" fontId="16" fillId="7" borderId="67" xfId="1" applyFont="1" applyFill="1" applyBorder="1" applyAlignment="1">
      <alignment vertical="center"/>
    </xf>
    <xf numFmtId="41" fontId="16" fillId="7" borderId="68" xfId="1" applyFont="1" applyFill="1" applyBorder="1" applyAlignment="1">
      <alignment vertical="center"/>
    </xf>
    <xf numFmtId="176" fontId="16" fillId="7" borderId="20" xfId="0" applyNumberFormat="1" applyFont="1" applyFill="1" applyBorder="1" applyAlignment="1">
      <alignment horizontal="right" vertical="center"/>
    </xf>
    <xf numFmtId="0" fontId="13" fillId="0" borderId="69" xfId="0" applyFont="1" applyBorder="1" applyAlignment="1">
      <alignment horizontal="left" vertical="center"/>
    </xf>
    <xf numFmtId="0" fontId="13" fillId="0" borderId="70" xfId="0" applyFont="1" applyBorder="1" applyAlignment="1">
      <alignment horizontal="left" vertical="center"/>
    </xf>
    <xf numFmtId="0" fontId="13" fillId="0" borderId="71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41" fontId="13" fillId="0" borderId="50" xfId="1" applyFont="1" applyBorder="1" applyAlignment="1">
      <alignment horizontal="right" vertical="center"/>
    </xf>
    <xf numFmtId="41" fontId="13" fillId="0" borderId="51" xfId="1" applyFont="1" applyBorder="1" applyAlignment="1">
      <alignment horizontal="right" vertical="center"/>
    </xf>
    <xf numFmtId="0" fontId="13" fillId="0" borderId="50" xfId="0" applyFont="1" applyBorder="1" applyAlignment="1">
      <alignment horizontal="left" vertical="center"/>
    </xf>
    <xf numFmtId="41" fontId="12" fillId="7" borderId="72" xfId="1" applyFont="1" applyFill="1" applyBorder="1" applyAlignment="1">
      <alignment horizontal="right" vertical="center"/>
    </xf>
    <xf numFmtId="41" fontId="12" fillId="7" borderId="73" xfId="1" applyFont="1" applyFill="1" applyBorder="1" applyAlignment="1">
      <alignment horizontal="right" vertical="center"/>
    </xf>
    <xf numFmtId="0" fontId="0" fillId="0" borderId="74" xfId="0" applyBorder="1" applyAlignment="1">
      <alignment vertical="center"/>
    </xf>
    <xf numFmtId="41" fontId="0" fillId="0" borderId="54" xfId="0" applyNumberFormat="1" applyBorder="1" applyAlignment="1">
      <alignment vertical="center"/>
    </xf>
    <xf numFmtId="41" fontId="0" fillId="0" borderId="53" xfId="0" applyNumberFormat="1" applyBorder="1" applyAlignment="1">
      <alignment vertical="center"/>
    </xf>
    <xf numFmtId="41" fontId="0" fillId="0" borderId="76" xfId="0" applyNumberFormat="1" applyBorder="1" applyAlignment="1">
      <alignment vertical="center"/>
    </xf>
    <xf numFmtId="0" fontId="10" fillId="0" borderId="8" xfId="0" applyFont="1" applyBorder="1" applyAlignment="1">
      <alignment vertical="center"/>
    </xf>
    <xf numFmtId="41" fontId="10" fillId="0" borderId="8" xfId="1" applyFont="1" applyBorder="1" applyAlignment="1">
      <alignment horizontal="right" vertical="center"/>
    </xf>
    <xf numFmtId="41" fontId="11" fillId="7" borderId="53" xfId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41" fontId="10" fillId="0" borderId="29" xfId="1" applyFont="1" applyBorder="1" applyAlignment="1">
      <alignment horizontal="right" vertical="center"/>
    </xf>
    <xf numFmtId="41" fontId="11" fillId="7" borderId="17" xfId="1" applyFont="1" applyFill="1" applyBorder="1" applyAlignment="1">
      <alignment horizontal="right" vertical="center"/>
    </xf>
    <xf numFmtId="41" fontId="13" fillId="0" borderId="80" xfId="1" applyFont="1" applyBorder="1" applyAlignment="1">
      <alignment horizontal="right" vertical="center"/>
    </xf>
    <xf numFmtId="41" fontId="13" fillId="0" borderId="81" xfId="1" applyFont="1" applyBorder="1" applyAlignment="1">
      <alignment horizontal="right" vertical="center"/>
    </xf>
    <xf numFmtId="41" fontId="12" fillId="7" borderId="82" xfId="1" applyFont="1" applyFill="1" applyBorder="1" applyAlignment="1">
      <alignment horizontal="right" vertical="center"/>
    </xf>
    <xf numFmtId="41" fontId="10" fillId="0" borderId="9" xfId="1" applyFont="1" applyBorder="1" applyAlignment="1">
      <alignment horizontal="right" vertical="center"/>
    </xf>
    <xf numFmtId="41" fontId="11" fillId="7" borderId="76" xfId="1" applyFont="1" applyFill="1" applyBorder="1" applyAlignment="1">
      <alignment horizontal="right" vertical="center"/>
    </xf>
    <xf numFmtId="41" fontId="17" fillId="2" borderId="29" xfId="0" applyNumberFormat="1" applyFont="1" applyFill="1" applyBorder="1" applyAlignment="1">
      <alignment vertical="center"/>
    </xf>
    <xf numFmtId="176" fontId="16" fillId="7" borderId="83" xfId="0" applyNumberFormat="1" applyFont="1" applyFill="1" applyBorder="1" applyAlignment="1">
      <alignment horizontal="right" vertical="center"/>
    </xf>
    <xf numFmtId="41" fontId="12" fillId="7" borderId="81" xfId="1" applyFont="1" applyFill="1" applyBorder="1" applyAlignment="1">
      <alignment horizontal="right" vertical="center"/>
    </xf>
    <xf numFmtId="41" fontId="24" fillId="7" borderId="76" xfId="0" applyNumberFormat="1" applyFont="1" applyFill="1" applyBorder="1" applyAlignment="1">
      <alignment vertical="center"/>
    </xf>
    <xf numFmtId="41" fontId="10" fillId="0" borderId="29" xfId="1" applyFont="1" applyFill="1" applyBorder="1" applyAlignment="1">
      <alignment horizontal="right" vertical="center"/>
    </xf>
    <xf numFmtId="176" fontId="16" fillId="7" borderId="17" xfId="0" applyNumberFormat="1" applyFont="1" applyFill="1" applyBorder="1" applyAlignment="1">
      <alignment horizontal="right" vertical="center"/>
    </xf>
    <xf numFmtId="41" fontId="10" fillId="0" borderId="47" xfId="1" applyFont="1" applyBorder="1" applyAlignment="1">
      <alignment horizontal="right" vertical="center"/>
    </xf>
    <xf numFmtId="41" fontId="0" fillId="0" borderId="47" xfId="0" applyNumberFormat="1" applyBorder="1" applyAlignment="1">
      <alignment vertical="center"/>
    </xf>
    <xf numFmtId="41" fontId="17" fillId="2" borderId="47" xfId="0" applyNumberFormat="1" applyFont="1" applyFill="1" applyBorder="1" applyAlignment="1">
      <alignment vertical="center"/>
    </xf>
    <xf numFmtId="0" fontId="30" fillId="2" borderId="5" xfId="0" applyFont="1" applyFill="1" applyBorder="1" applyAlignment="1">
      <alignment vertical="center"/>
    </xf>
    <xf numFmtId="0" fontId="32" fillId="2" borderId="5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right" vertical="center"/>
    </xf>
    <xf numFmtId="0" fontId="31" fillId="2" borderId="5" xfId="0" applyFont="1" applyFill="1" applyBorder="1" applyAlignment="1">
      <alignment horizontal="center" vertical="center"/>
    </xf>
    <xf numFmtId="41" fontId="10" fillId="2" borderId="5" xfId="1" applyFont="1" applyFill="1" applyBorder="1" applyAlignment="1">
      <alignment horizontal="right" vertical="center"/>
    </xf>
    <xf numFmtId="41" fontId="0" fillId="2" borderId="5" xfId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1" fontId="36" fillId="2" borderId="5" xfId="1" applyFont="1" applyFill="1" applyBorder="1" applyAlignment="1">
      <alignment horizontal="right" vertical="center" wrapText="1"/>
    </xf>
    <xf numFmtId="41" fontId="36" fillId="0" borderId="5" xfId="1" applyFont="1" applyFill="1" applyBorder="1" applyAlignment="1">
      <alignment horizontal="right" vertical="center" wrapText="1"/>
    </xf>
    <xf numFmtId="176" fontId="36" fillId="2" borderId="5" xfId="1" applyNumberFormat="1" applyFont="1" applyFill="1" applyBorder="1" applyAlignment="1">
      <alignment horizontal="right" vertical="center"/>
    </xf>
    <xf numFmtId="41" fontId="10" fillId="7" borderId="85" xfId="1" applyFont="1" applyFill="1" applyBorder="1" applyAlignment="1">
      <alignment horizontal="right" vertical="center"/>
    </xf>
    <xf numFmtId="41" fontId="13" fillId="0" borderId="5" xfId="3" applyNumberFormat="1" applyFont="1" applyFill="1" applyBorder="1" applyAlignment="1">
      <alignment horizontal="right" vertical="center"/>
    </xf>
    <xf numFmtId="41" fontId="11" fillId="7" borderId="85" xfId="1" applyFont="1" applyFill="1" applyBorder="1" applyAlignment="1">
      <alignment horizontal="right" vertical="center"/>
    </xf>
    <xf numFmtId="41" fontId="13" fillId="0" borderId="5" xfId="3" applyNumberFormat="1" applyFont="1" applyBorder="1" applyAlignment="1">
      <alignment horizontal="right" vertical="center"/>
    </xf>
    <xf numFmtId="41" fontId="10" fillId="2" borderId="8" xfId="1" applyFont="1" applyFill="1" applyBorder="1" applyAlignment="1">
      <alignment horizontal="right" vertical="center"/>
    </xf>
    <xf numFmtId="41" fontId="10" fillId="2" borderId="9" xfId="1" applyFont="1" applyFill="1" applyBorder="1" applyAlignment="1">
      <alignment horizontal="right" vertical="center"/>
    </xf>
    <xf numFmtId="41" fontId="10" fillId="2" borderId="85" xfId="1" applyFont="1" applyFill="1" applyBorder="1" applyAlignment="1">
      <alignment horizontal="right" vertical="center"/>
    </xf>
    <xf numFmtId="177" fontId="17" fillId="8" borderId="86" xfId="0" applyNumberFormat="1" applyFont="1" applyFill="1" applyBorder="1" applyAlignment="1">
      <alignment horizontal="right" vertical="center" wrapText="1"/>
    </xf>
    <xf numFmtId="177" fontId="17" fillId="8" borderId="87" xfId="0" applyNumberFormat="1" applyFont="1" applyFill="1" applyBorder="1" applyAlignment="1">
      <alignment horizontal="right" vertical="center" wrapText="1"/>
    </xf>
    <xf numFmtId="177" fontId="17" fillId="8" borderId="88" xfId="0" applyNumberFormat="1" applyFont="1" applyFill="1" applyBorder="1" applyAlignment="1">
      <alignment horizontal="right" vertical="center" wrapText="1"/>
    </xf>
    <xf numFmtId="177" fontId="17" fillId="8" borderId="89" xfId="0" applyNumberFormat="1" applyFont="1" applyFill="1" applyBorder="1" applyAlignment="1">
      <alignment horizontal="right" vertical="center" wrapText="1"/>
    </xf>
    <xf numFmtId="177" fontId="37" fillId="0" borderId="5" xfId="0" applyNumberFormat="1" applyFont="1" applyFill="1" applyBorder="1" applyAlignment="1">
      <alignment horizontal="right" vertical="center"/>
    </xf>
    <xf numFmtId="177" fontId="37" fillId="0" borderId="90" xfId="0" applyNumberFormat="1" applyFont="1" applyFill="1" applyBorder="1" applyAlignment="1">
      <alignment horizontal="right" vertical="center"/>
    </xf>
    <xf numFmtId="177" fontId="38" fillId="0" borderId="5" xfId="0" applyNumberFormat="1" applyFont="1" applyFill="1" applyBorder="1" applyAlignment="1">
      <alignment horizontal="right" vertical="center"/>
    </xf>
    <xf numFmtId="176" fontId="37" fillId="8" borderId="91" xfId="0" applyNumberFormat="1" applyFont="1" applyFill="1" applyBorder="1" applyAlignment="1">
      <alignment vertical="center"/>
    </xf>
    <xf numFmtId="41" fontId="0" fillId="5" borderId="49" xfId="0" applyNumberFormat="1" applyFont="1" applyFill="1" applyBorder="1" applyAlignment="1">
      <alignment vertical="center" wrapText="1"/>
    </xf>
    <xf numFmtId="41" fontId="0" fillId="5" borderId="15" xfId="0" applyNumberFormat="1" applyFont="1" applyFill="1" applyBorder="1" applyAlignment="1">
      <alignment vertical="center" wrapText="1"/>
    </xf>
    <xf numFmtId="41" fontId="15" fillId="6" borderId="53" xfId="0" applyNumberFormat="1" applyFont="1" applyFill="1" applyBorder="1" applyAlignment="1">
      <alignment horizontal="right" vertical="center" wrapText="1"/>
    </xf>
    <xf numFmtId="41" fontId="15" fillId="6" borderId="54" xfId="0" applyNumberFormat="1" applyFont="1" applyFill="1" applyBorder="1" applyAlignment="1">
      <alignment horizontal="right" vertical="center" wrapText="1"/>
    </xf>
    <xf numFmtId="41" fontId="15" fillId="6" borderId="76" xfId="0" applyNumberFormat="1" applyFont="1" applyFill="1" applyBorder="1" applyAlignment="1">
      <alignment horizontal="right" vertical="center" wrapText="1"/>
    </xf>
    <xf numFmtId="41" fontId="15" fillId="6" borderId="85" xfId="0" applyNumberFormat="1" applyFont="1" applyFill="1" applyBorder="1" applyAlignment="1">
      <alignment horizontal="right" vertical="center" wrapText="1"/>
    </xf>
    <xf numFmtId="41" fontId="9" fillId="2" borderId="8" xfId="1" applyFont="1" applyFill="1" applyBorder="1" applyAlignment="1">
      <alignment horizontal="center" vertical="center" wrapText="1"/>
    </xf>
    <xf numFmtId="41" fontId="9" fillId="2" borderId="9" xfId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41" fontId="13" fillId="0" borderId="8" xfId="1" applyFont="1" applyBorder="1" applyAlignment="1">
      <alignment horizontal="center" vertical="center"/>
    </xf>
    <xf numFmtId="41" fontId="13" fillId="0" borderId="9" xfId="1" applyFont="1" applyBorder="1" applyAlignment="1">
      <alignment horizontal="center" vertical="center"/>
    </xf>
    <xf numFmtId="41" fontId="13" fillId="0" borderId="8" xfId="1" applyFont="1" applyBorder="1" applyAlignment="1">
      <alignment horizontal="left" vertical="center"/>
    </xf>
    <xf numFmtId="41" fontId="13" fillId="0" borderId="9" xfId="1" applyFont="1" applyBorder="1" applyAlignment="1">
      <alignment horizontal="left" vertical="center"/>
    </xf>
    <xf numFmtId="41" fontId="10" fillId="2" borderId="8" xfId="1" applyFont="1" applyFill="1" applyBorder="1" applyAlignment="1">
      <alignment horizontal="right" vertical="center"/>
    </xf>
    <xf numFmtId="41" fontId="10" fillId="2" borderId="9" xfId="1" applyFont="1" applyFill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1" fillId="7" borderId="78" xfId="0" applyFont="1" applyFill="1" applyBorder="1" applyAlignment="1">
      <alignment horizontal="center" vertical="center"/>
    </xf>
    <xf numFmtId="0" fontId="11" fillId="7" borderId="79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 textRotation="255" wrapText="1"/>
    </xf>
    <xf numFmtId="0" fontId="16" fillId="2" borderId="24" xfId="0" applyFont="1" applyFill="1" applyBorder="1" applyAlignment="1">
      <alignment horizontal="center" vertical="center" textRotation="255" wrapText="1"/>
    </xf>
    <xf numFmtId="0" fontId="16" fillId="2" borderId="36" xfId="0" applyFont="1" applyFill="1" applyBorder="1" applyAlignment="1">
      <alignment horizontal="center" vertical="center" textRotation="255" wrapText="1"/>
    </xf>
    <xf numFmtId="0" fontId="17" fillId="2" borderId="56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17" fillId="2" borderId="49" xfId="0" applyFont="1" applyFill="1" applyBorder="1" applyAlignment="1">
      <alignment horizontal="left" vertical="center" wrapText="1"/>
    </xf>
    <xf numFmtId="0" fontId="17" fillId="2" borderId="5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shrinkToFit="1"/>
    </xf>
    <xf numFmtId="0" fontId="17" fillId="2" borderId="32" xfId="0" applyFont="1" applyFill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2" borderId="75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center" vertical="center" textRotation="255" wrapText="1"/>
    </xf>
    <xf numFmtId="0" fontId="12" fillId="4" borderId="13" xfId="0" applyFont="1" applyFill="1" applyBorder="1" applyAlignment="1">
      <alignment horizontal="center" vertical="center" textRotation="255" wrapText="1"/>
    </xf>
    <xf numFmtId="0" fontId="13" fillId="0" borderId="46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2" fillId="7" borderId="47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20" fillId="2" borderId="26" xfId="0" applyNumberFormat="1" applyFont="1" applyFill="1" applyBorder="1" applyAlignment="1">
      <alignment horizontal="center" vertical="center" textRotation="255" shrinkToFit="1"/>
    </xf>
    <xf numFmtId="0" fontId="20" fillId="2" borderId="13" xfId="0" applyNumberFormat="1" applyFont="1" applyFill="1" applyBorder="1" applyAlignment="1">
      <alignment horizontal="center" vertical="center" textRotation="255" shrinkToFit="1"/>
    </xf>
    <xf numFmtId="0" fontId="20" fillId="2" borderId="16" xfId="0" applyNumberFormat="1" applyFont="1" applyFill="1" applyBorder="1" applyAlignment="1">
      <alignment horizontal="center" vertical="center" textRotation="255" shrinkToFit="1"/>
    </xf>
    <xf numFmtId="0" fontId="10" fillId="0" borderId="46" xfId="0" applyFont="1" applyBorder="1" applyAlignment="1">
      <alignment horizontal="left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textRotation="255" shrinkToFit="1"/>
    </xf>
    <xf numFmtId="0" fontId="9" fillId="2" borderId="13" xfId="0" applyFont="1" applyFill="1" applyBorder="1" applyAlignment="1">
      <alignment horizontal="center" vertical="center" textRotation="255" shrinkToFit="1"/>
    </xf>
    <xf numFmtId="0" fontId="9" fillId="2" borderId="16" xfId="0" applyFont="1" applyFill="1" applyBorder="1" applyAlignment="1">
      <alignment horizontal="center" vertical="center" textRotation="255" shrinkToFit="1"/>
    </xf>
    <xf numFmtId="0" fontId="11" fillId="2" borderId="26" xfId="0" applyFont="1" applyFill="1" applyBorder="1" applyAlignment="1">
      <alignment horizontal="center" vertical="center" textRotation="255" wrapText="1"/>
    </xf>
    <xf numFmtId="0" fontId="11" fillId="2" borderId="13" xfId="0" applyFont="1" applyFill="1" applyBorder="1" applyAlignment="1">
      <alignment horizontal="center" vertical="center" textRotation="255" wrapText="1"/>
    </xf>
    <xf numFmtId="0" fontId="11" fillId="2" borderId="16" xfId="0" applyFont="1" applyFill="1" applyBorder="1" applyAlignment="1">
      <alignment horizontal="center" vertical="center" textRotation="255" wrapText="1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1" fontId="24" fillId="7" borderId="53" xfId="0" applyNumberFormat="1" applyFont="1" applyFill="1" applyBorder="1" applyAlignment="1">
      <alignment horizontal="center" vertical="center"/>
    </xf>
    <xf numFmtId="0" fontId="21" fillId="7" borderId="52" xfId="0" applyFont="1" applyFill="1" applyBorder="1" applyAlignment="1">
      <alignment horizontal="center" vertical="center"/>
    </xf>
    <xf numFmtId="0" fontId="21" fillId="7" borderId="53" xfId="0" applyFont="1" applyFill="1" applyBorder="1" applyAlignment="1">
      <alignment horizontal="center" vertical="center"/>
    </xf>
    <xf numFmtId="41" fontId="9" fillId="2" borderId="47" xfId="1" applyFont="1" applyFill="1" applyBorder="1" applyAlignment="1">
      <alignment horizontal="center" vertical="center" wrapText="1"/>
    </xf>
    <xf numFmtId="41" fontId="9" fillId="2" borderId="84" xfId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2" borderId="45" xfId="0" applyFont="1" applyFill="1" applyBorder="1" applyAlignment="1">
      <alignment horizontal="right" vertical="center"/>
    </xf>
    <xf numFmtId="0" fontId="35" fillId="2" borderId="45" xfId="0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16" fillId="7" borderId="62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66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4" borderId="59" xfId="0" applyFont="1" applyFill="1" applyBorder="1" applyAlignment="1">
      <alignment horizontal="center" vertical="center" textRotation="255" wrapText="1"/>
    </xf>
    <xf numFmtId="0" fontId="12" fillId="4" borderId="60" xfId="0" applyFont="1" applyFill="1" applyBorder="1" applyAlignment="1">
      <alignment horizontal="center" vertical="center" textRotation="255" wrapText="1"/>
    </xf>
    <xf numFmtId="0" fontId="12" fillId="4" borderId="24" xfId="0" applyFont="1" applyFill="1" applyBorder="1" applyAlignment="1">
      <alignment horizontal="center" vertical="center" textRotation="255" wrapText="1"/>
    </xf>
    <xf numFmtId="0" fontId="13" fillId="0" borderId="5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2" fillId="7" borderId="62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 textRotation="255" wrapText="1"/>
    </xf>
    <xf numFmtId="0" fontId="16" fillId="2" borderId="60" xfId="0" applyFont="1" applyFill="1" applyBorder="1" applyAlignment="1">
      <alignment horizontal="center" vertical="center" textRotation="255" wrapText="1"/>
    </xf>
    <xf numFmtId="0" fontId="16" fillId="2" borderId="25" xfId="0" applyFont="1" applyFill="1" applyBorder="1" applyAlignment="1">
      <alignment horizontal="center" vertical="center" textRotation="255" wrapText="1"/>
    </xf>
    <xf numFmtId="0" fontId="17" fillId="2" borderId="58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1" fillId="2" borderId="59" xfId="0" applyFont="1" applyFill="1" applyBorder="1" applyAlignment="1">
      <alignment horizontal="center" vertical="center" textRotation="255" wrapText="1"/>
    </xf>
    <xf numFmtId="0" fontId="11" fillId="2" borderId="60" xfId="0" applyFont="1" applyFill="1" applyBorder="1" applyAlignment="1">
      <alignment horizontal="center" vertical="center" textRotation="255" wrapText="1"/>
    </xf>
    <xf numFmtId="0" fontId="11" fillId="2" borderId="25" xfId="0" applyFont="1" applyFill="1" applyBorder="1" applyAlignment="1">
      <alignment horizontal="center" vertical="center" textRotation="255" wrapText="1"/>
    </xf>
    <xf numFmtId="0" fontId="10" fillId="0" borderId="5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1" fillId="7" borderId="62" xfId="0" applyFont="1" applyFill="1" applyBorder="1" applyAlignment="1">
      <alignment horizontal="center" vertical="center"/>
    </xf>
    <xf numFmtId="0" fontId="20" fillId="2" borderId="59" xfId="0" applyNumberFormat="1" applyFont="1" applyFill="1" applyBorder="1" applyAlignment="1">
      <alignment horizontal="center" vertical="center" textRotation="255" shrinkToFit="1"/>
    </xf>
    <xf numFmtId="0" fontId="20" fillId="2" borderId="60" xfId="0" applyNumberFormat="1" applyFont="1" applyFill="1" applyBorder="1" applyAlignment="1">
      <alignment horizontal="center" vertical="center" textRotation="255" shrinkToFit="1"/>
    </xf>
    <xf numFmtId="0" fontId="20" fillId="2" borderId="25" xfId="0" applyNumberFormat="1" applyFont="1" applyFill="1" applyBorder="1" applyAlignment="1">
      <alignment horizontal="center" vertical="center" textRotation="255" shrinkToFit="1"/>
    </xf>
    <xf numFmtId="0" fontId="9" fillId="2" borderId="59" xfId="0" applyFont="1" applyFill="1" applyBorder="1" applyAlignment="1">
      <alignment horizontal="center" vertical="center" textRotation="255" shrinkToFit="1"/>
    </xf>
    <xf numFmtId="0" fontId="9" fillId="2" borderId="60" xfId="0" applyFont="1" applyFill="1" applyBorder="1" applyAlignment="1">
      <alignment horizontal="center" vertical="center" textRotation="255" shrinkToFit="1"/>
    </xf>
    <xf numFmtId="0" fontId="9" fillId="2" borderId="25" xfId="0" applyFont="1" applyFill="1" applyBorder="1" applyAlignment="1">
      <alignment horizontal="center" vertical="center" textRotation="255" shrinkToFit="1"/>
    </xf>
    <xf numFmtId="0" fontId="10" fillId="0" borderId="48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7" borderId="77" xfId="0" applyFont="1" applyFill="1" applyBorder="1" applyAlignment="1">
      <alignment horizontal="center" vertical="center" wrapText="1"/>
    </xf>
    <xf numFmtId="0" fontId="9" fillId="7" borderId="78" xfId="0" applyFont="1" applyFill="1" applyBorder="1" applyAlignment="1">
      <alignment horizontal="center" vertical="center" wrapText="1"/>
    </xf>
    <xf numFmtId="0" fontId="9" fillId="7" borderId="79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textRotation="255" wrapText="1"/>
    </xf>
    <xf numFmtId="0" fontId="9" fillId="2" borderId="60" xfId="0" applyFont="1" applyFill="1" applyBorder="1" applyAlignment="1">
      <alignment horizontal="center" vertical="center" textRotation="255" wrapText="1"/>
    </xf>
    <xf numFmtId="0" fontId="9" fillId="2" borderId="25" xfId="0" applyFont="1" applyFill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5" borderId="55" xfId="0" applyNumberFormat="1" applyFont="1" applyFill="1" applyBorder="1" applyAlignment="1">
      <alignment horizontal="center" vertical="center" textRotation="255" wrapText="1"/>
    </xf>
    <xf numFmtId="0" fontId="15" fillId="5" borderId="24" xfId="0" applyNumberFormat="1" applyFont="1" applyFill="1" applyBorder="1" applyAlignment="1">
      <alignment horizontal="center" vertical="center" textRotation="255" wrapText="1"/>
    </xf>
    <xf numFmtId="0" fontId="15" fillId="5" borderId="36" xfId="0" applyNumberFormat="1" applyFont="1" applyFill="1" applyBorder="1" applyAlignment="1">
      <alignment horizontal="center" vertical="center" textRotation="255" wrapText="1"/>
    </xf>
    <xf numFmtId="41" fontId="0" fillId="5" borderId="49" xfId="0" applyNumberFormat="1" applyFont="1" applyFill="1" applyBorder="1" applyAlignment="1">
      <alignment horizontal="left" vertical="center" wrapText="1"/>
    </xf>
    <xf numFmtId="41" fontId="0" fillId="5" borderId="58" xfId="0" applyNumberFormat="1" applyFont="1" applyFill="1" applyBorder="1" applyAlignment="1">
      <alignment horizontal="left" vertical="center" wrapText="1"/>
    </xf>
    <xf numFmtId="41" fontId="0" fillId="5" borderId="57" xfId="0" applyNumberFormat="1" applyFont="1" applyFill="1" applyBorder="1" applyAlignment="1">
      <alignment horizontal="left" vertical="center" wrapText="1"/>
    </xf>
    <xf numFmtId="41" fontId="0" fillId="5" borderId="8" xfId="0" applyNumberFormat="1" applyFont="1" applyFill="1" applyBorder="1" applyAlignment="1">
      <alignment horizontal="left" vertical="center" wrapText="1"/>
    </xf>
    <xf numFmtId="41" fontId="0" fillId="5" borderId="14" xfId="0" applyNumberFormat="1" applyFont="1" applyFill="1" applyBorder="1" applyAlignment="1">
      <alignment horizontal="left" vertical="center" wrapText="1"/>
    </xf>
    <xf numFmtId="41" fontId="0" fillId="5" borderId="9" xfId="0" applyNumberFormat="1" applyFont="1" applyFill="1" applyBorder="1" applyAlignment="1">
      <alignment horizontal="left" vertical="center" wrapText="1"/>
    </xf>
    <xf numFmtId="41" fontId="15" fillId="6" borderId="19" xfId="0" applyNumberFormat="1" applyFont="1" applyFill="1" applyBorder="1" applyAlignment="1">
      <alignment horizontal="center" vertical="center" wrapText="1"/>
    </xf>
    <xf numFmtId="41" fontId="15" fillId="6" borderId="20" xfId="0" applyNumberFormat="1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/>
    </xf>
    <xf numFmtId="41" fontId="15" fillId="6" borderId="52" xfId="0" applyNumberFormat="1" applyFont="1" applyFill="1" applyBorder="1" applyAlignment="1">
      <alignment horizontal="center" vertical="center" wrapText="1"/>
    </xf>
    <xf numFmtId="41" fontId="15" fillId="6" borderId="53" xfId="0" applyNumberFormat="1" applyFont="1" applyFill="1" applyBorder="1" applyAlignment="1">
      <alignment horizontal="center" vertical="center" wrapText="1"/>
    </xf>
    <xf numFmtId="41" fontId="15" fillId="6" borderId="79" xfId="0" applyNumberFormat="1" applyFont="1" applyFill="1" applyBorder="1" applyAlignment="1">
      <alignment horizontal="center" vertical="center" wrapText="1"/>
    </xf>
    <xf numFmtId="178" fontId="10" fillId="0" borderId="85" xfId="1" applyNumberFormat="1" applyFont="1" applyBorder="1" applyAlignment="1">
      <alignment horizontal="right" vertical="center"/>
    </xf>
    <xf numFmtId="178" fontId="11" fillId="7" borderId="9" xfId="1" applyNumberFormat="1" applyFont="1" applyFill="1" applyBorder="1" applyAlignment="1">
      <alignment horizontal="right" vertical="center"/>
    </xf>
  </cellXfs>
  <cellStyles count="4">
    <cellStyle name="쉼표 [0]" xfId="1" builtinId="6"/>
    <cellStyle name="쉼표 [0] 2" xfId="3"/>
    <cellStyle name="표준" xfId="0" builtinId="0"/>
    <cellStyle name="표준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5236;%20&#46300;&#46972;&#51060;&#48652;\YWCA_&#48373;&#51648;&#49324;&#50629;&#45800;(20190301&#51060;&#54980;)\5.%20&#48277;&#51064;&#54665;&#51221;&#49324;&#47924;\6.%20&#44208;&#49328;\2020%20&#44208;&#49328;\2020&#45380;%20&#44208;&#49328;(&#50504;)%20&#52509;&#44292;&#54364;(202103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48376;&#48512;/2024&#45380;%20&#49324;&#50629;&#44228;&#54925;%20&#48143;%20&#50696;&#49328;/(&#48376;&#48512;)%202024&#45380;&#46020;%20YWCA&#48373;&#51648;&#49324;&#50629;&#45800;%20&#48376;&#48512;&#50696;&#49328;(&#50504;)(&#49688;&#51221;)_&#47785;&#51201;&#44592;&#44552;%20&#48516;&#4753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48512;&#49328;&#51648;&#48512;/&#50696;&#49328;(&#50504;)&#51228;&#52636;/(&#48512;&#49328;&#51648;&#48512;%20&#52509;&#44292;&#54364;)2024&#45380;%20&#50696;&#49328;(&#50504;)%20&#52509;&#44292;&#54364;-&#51228;&#526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10326)"/>
      <sheetName val="총괄표(20210119)"/>
      <sheetName val="지부"/>
    </sheetNames>
    <sheetDataSet>
      <sheetData sheetId="0" refreshError="1"/>
      <sheetData sheetId="1" refreshError="1"/>
      <sheetData sheetId="2" refreshError="1">
        <row r="9">
          <cell r="E9">
            <v>51644000</v>
          </cell>
        </row>
        <row r="30">
          <cell r="E30">
            <v>0</v>
          </cell>
          <cell r="F30">
            <v>6336669</v>
          </cell>
          <cell r="K30">
            <v>23601</v>
          </cell>
          <cell r="L30">
            <v>2780</v>
          </cell>
        </row>
        <row r="31">
          <cell r="E31">
            <v>0</v>
          </cell>
          <cell r="F31">
            <v>0</v>
          </cell>
          <cell r="K31">
            <v>1400000</v>
          </cell>
          <cell r="L31">
            <v>1465499</v>
          </cell>
        </row>
        <row r="33">
          <cell r="E33">
            <v>26287500</v>
          </cell>
          <cell r="F33">
            <v>26280760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K35">
            <v>0</v>
          </cell>
          <cell r="L35">
            <v>0</v>
          </cell>
        </row>
        <row r="36">
          <cell r="E36">
            <v>1739000</v>
          </cell>
          <cell r="F36">
            <v>0</v>
          </cell>
          <cell r="K36">
            <v>14852160</v>
          </cell>
          <cell r="L36">
            <v>14852160</v>
          </cell>
        </row>
        <row r="37">
          <cell r="E37">
            <v>0</v>
          </cell>
          <cell r="F37">
            <v>0</v>
          </cell>
          <cell r="K37">
            <v>0</v>
          </cell>
          <cell r="L37">
            <v>0</v>
          </cell>
        </row>
        <row r="38">
          <cell r="E38">
            <v>36177500</v>
          </cell>
          <cell r="F38">
            <v>36177500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K39">
            <v>38573956</v>
          </cell>
          <cell r="L39">
            <v>38574196</v>
          </cell>
        </row>
        <row r="40">
          <cell r="E40">
            <v>50000</v>
          </cell>
          <cell r="F40">
            <v>47780</v>
          </cell>
          <cell r="K40">
            <v>8025632</v>
          </cell>
          <cell r="L40">
            <v>8025632</v>
          </cell>
        </row>
        <row r="42">
          <cell r="E42">
            <v>0</v>
          </cell>
          <cell r="F42">
            <v>1637651</v>
          </cell>
          <cell r="K42">
            <v>1032</v>
          </cell>
          <cell r="L42">
            <v>483</v>
          </cell>
        </row>
        <row r="43">
          <cell r="E43">
            <v>0</v>
          </cell>
          <cell r="F43">
            <v>0</v>
          </cell>
          <cell r="K43">
            <v>2801220</v>
          </cell>
          <cell r="L43">
            <v>2691220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총괄표"/>
      <sheetName val="★본부세입"/>
      <sheetName val="★본부세출 _소계추가"/>
      <sheetName val="목적기금 내역"/>
    </sheetNames>
    <sheetDataSet>
      <sheetData sheetId="0" refreshError="1"/>
      <sheetData sheetId="1">
        <row r="9">
          <cell r="E9">
            <v>40736181</v>
          </cell>
          <cell r="F9">
            <v>38300000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예산총괄표"/>
      <sheetName val="법인회계합계"/>
      <sheetName val="각지부별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09"/>
  <sheetViews>
    <sheetView tabSelected="1" view="pageBreakPreview" topLeftCell="C81" zoomScale="94" zoomScaleNormal="85" zoomScaleSheetLayoutView="94" workbookViewId="0">
      <selection activeCell="L208" sqref="L208"/>
    </sheetView>
  </sheetViews>
  <sheetFormatPr defaultColWidth="9" defaultRowHeight="16.5"/>
  <cols>
    <col min="1" max="1" width="4.5" style="5" customWidth="1"/>
    <col min="2" max="2" width="14.875" style="5" customWidth="1"/>
    <col min="3" max="3" width="15.25" style="5" customWidth="1"/>
    <col min="4" max="4" width="24.125" style="5" customWidth="1"/>
    <col min="5" max="7" width="16.25" style="5" customWidth="1"/>
    <col min="8" max="8" width="9.5" style="5" customWidth="1"/>
    <col min="9" max="9" width="16.25" style="5" customWidth="1"/>
    <col min="10" max="10" width="14" style="5" customWidth="1"/>
    <col min="11" max="11" width="19.375" style="5" customWidth="1"/>
    <col min="12" max="14" width="16.375" style="5" customWidth="1"/>
    <col min="15" max="15" width="10.125" style="134" customWidth="1"/>
    <col min="16" max="16" width="16.375" style="5" customWidth="1"/>
    <col min="17" max="16384" width="9" style="5"/>
  </cols>
  <sheetData>
    <row r="1" spans="1:15" ht="17.25">
      <c r="A1" s="224" t="s">
        <v>475</v>
      </c>
      <c r="B1" s="224"/>
      <c r="C1" s="224"/>
      <c r="D1" s="224"/>
      <c r="E1" s="109"/>
      <c r="F1" s="110"/>
      <c r="G1" s="110"/>
      <c r="H1" s="110"/>
      <c r="I1" s="110"/>
      <c r="J1" s="110"/>
      <c r="K1" s="110"/>
      <c r="L1" s="110"/>
      <c r="M1" s="110"/>
      <c r="N1" s="110"/>
      <c r="O1" s="127"/>
    </row>
    <row r="2" spans="1:15" ht="25.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131"/>
    </row>
    <row r="3" spans="1:15" ht="30">
      <c r="A3" s="226" t="s">
        <v>454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128"/>
    </row>
    <row r="4" spans="1:15" ht="19.5">
      <c r="A4" s="227" t="s">
        <v>455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129"/>
    </row>
    <row r="5" spans="1:15" ht="18" thickBot="1">
      <c r="A5" s="228" t="s">
        <v>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130"/>
    </row>
    <row r="6" spans="1:15">
      <c r="A6" s="230" t="s">
        <v>2</v>
      </c>
      <c r="B6" s="161" t="s">
        <v>3</v>
      </c>
      <c r="C6" s="162"/>
      <c r="D6" s="162"/>
      <c r="E6" s="162"/>
      <c r="F6" s="162"/>
      <c r="G6" s="162"/>
      <c r="H6" s="163"/>
      <c r="I6" s="161" t="s">
        <v>4</v>
      </c>
      <c r="J6" s="162"/>
      <c r="K6" s="162"/>
      <c r="L6" s="162"/>
      <c r="M6" s="162"/>
      <c r="N6" s="233"/>
      <c r="O6" s="108"/>
    </row>
    <row r="7" spans="1:15">
      <c r="A7" s="231"/>
      <c r="B7" s="234" t="s">
        <v>5</v>
      </c>
      <c r="C7" s="235"/>
      <c r="D7" s="236"/>
      <c r="E7" s="159" t="s">
        <v>458</v>
      </c>
      <c r="F7" s="159" t="s">
        <v>459</v>
      </c>
      <c r="G7" s="159" t="s">
        <v>453</v>
      </c>
      <c r="H7" s="159" t="s">
        <v>467</v>
      </c>
      <c r="I7" s="234" t="s">
        <v>5</v>
      </c>
      <c r="J7" s="235"/>
      <c r="K7" s="236"/>
      <c r="L7" s="159" t="s">
        <v>460</v>
      </c>
      <c r="M7" s="159" t="s">
        <v>459</v>
      </c>
      <c r="N7" s="222" t="s">
        <v>453</v>
      </c>
      <c r="O7" s="159" t="s">
        <v>468</v>
      </c>
    </row>
    <row r="8" spans="1:15">
      <c r="A8" s="232"/>
      <c r="B8" s="26" t="s">
        <v>6</v>
      </c>
      <c r="C8" s="26" t="s">
        <v>7</v>
      </c>
      <c r="D8" s="26" t="s">
        <v>8</v>
      </c>
      <c r="E8" s="160"/>
      <c r="F8" s="160"/>
      <c r="G8" s="160"/>
      <c r="H8" s="160"/>
      <c r="I8" s="26" t="s">
        <v>6</v>
      </c>
      <c r="J8" s="26" t="s">
        <v>7</v>
      </c>
      <c r="K8" s="26" t="s">
        <v>8</v>
      </c>
      <c r="L8" s="160"/>
      <c r="M8" s="160"/>
      <c r="N8" s="223"/>
      <c r="O8" s="160"/>
    </row>
    <row r="9" spans="1:15" ht="16.5" customHeight="1">
      <c r="A9" s="277" t="s">
        <v>61</v>
      </c>
      <c r="B9" s="172" t="s">
        <v>9</v>
      </c>
      <c r="C9" s="2" t="s">
        <v>10</v>
      </c>
      <c r="D9" s="2" t="s">
        <v>11</v>
      </c>
      <c r="E9" s="3">
        <f>법인회계합계!E9+법인회계합계!E10+법인회계합계!E11+법인회계합계!E12</f>
        <v>74431356</v>
      </c>
      <c r="F9" s="3">
        <f>법인회계합계!F9+법인회계합계!F10+법인회계합계!F11+법인회계합계!F12</f>
        <v>79368680</v>
      </c>
      <c r="G9" s="3">
        <f>법인회계합계!G9+법인회계합계!G10+법인회계합계!G11+법인회계합계!G12</f>
        <v>4937324</v>
      </c>
      <c r="H9" s="3">
        <f>G9/E9*100</f>
        <v>6.6333925180672511</v>
      </c>
      <c r="I9" s="2" t="s">
        <v>52</v>
      </c>
      <c r="J9" s="2" t="s">
        <v>37</v>
      </c>
      <c r="K9" s="2" t="s">
        <v>20</v>
      </c>
      <c r="L9" s="3">
        <f>법인회계합계!K9</f>
        <v>40736181</v>
      </c>
      <c r="M9" s="3">
        <f>법인회계합계!L9</f>
        <v>38300000</v>
      </c>
      <c r="N9" s="111">
        <f>법인회계합계!M9</f>
        <v>-2436181</v>
      </c>
      <c r="O9" s="132">
        <f>N9/L9*100</f>
        <v>-5.9803863302747988</v>
      </c>
    </row>
    <row r="10" spans="1:15">
      <c r="A10" s="278"/>
      <c r="B10" s="174"/>
      <c r="C10" s="2" t="s">
        <v>30</v>
      </c>
      <c r="D10" s="2" t="s">
        <v>12</v>
      </c>
      <c r="E10" s="3">
        <f>법인회계합계!E13+법인회계합계!E14</f>
        <v>2780000</v>
      </c>
      <c r="F10" s="3">
        <f>법인회계합계!F13+법인회계합계!F14</f>
        <v>3166000</v>
      </c>
      <c r="G10" s="3">
        <f>법인회계합계!G13+법인회계합계!G14</f>
        <v>386000</v>
      </c>
      <c r="H10" s="3">
        <f t="shared" ref="H10:H61" si="0">G10/E10*100</f>
        <v>13.884892086330936</v>
      </c>
      <c r="I10" s="2" t="s">
        <v>53</v>
      </c>
      <c r="J10" s="2" t="s">
        <v>38</v>
      </c>
      <c r="K10" s="2" t="s">
        <v>21</v>
      </c>
      <c r="L10" s="3">
        <f>법인회계합계!K10</f>
        <v>20000000</v>
      </c>
      <c r="M10" s="3">
        <f>법인회계합계!L10</f>
        <v>20000000</v>
      </c>
      <c r="N10" s="111">
        <f>법인회계합계!M10</f>
        <v>0</v>
      </c>
      <c r="O10" s="132">
        <f t="shared" ref="O10:O61" si="1">N10/L10*100</f>
        <v>0</v>
      </c>
    </row>
    <row r="11" spans="1:15" ht="27">
      <c r="A11" s="278"/>
      <c r="B11" s="173"/>
      <c r="C11" s="2" t="s">
        <v>31</v>
      </c>
      <c r="D11" s="7" t="s">
        <v>62</v>
      </c>
      <c r="E11" s="3">
        <f>법인회계합계!E15+법인회계합계!E16+법인회계합계!E17+법인회계합계!E18+법인회계합계!E19</f>
        <v>50151080</v>
      </c>
      <c r="F11" s="3">
        <f>법인회계합계!F15+법인회계합계!F16+법인회계합계!F17+법인회계합계!F18+법인회계합계!F19</f>
        <v>50610000</v>
      </c>
      <c r="G11" s="3">
        <f>법인회계합계!G15+법인회계합계!G16+법인회계합계!G17+법인회계합계!G18+법인회계합계!G19</f>
        <v>458920</v>
      </c>
      <c r="H11" s="3">
        <f t="shared" si="0"/>
        <v>0.91507500935174269</v>
      </c>
      <c r="I11" s="2" t="s">
        <v>54</v>
      </c>
      <c r="J11" s="2" t="s">
        <v>39</v>
      </c>
      <c r="K11" s="2" t="s">
        <v>22</v>
      </c>
      <c r="L11" s="3">
        <f>법인회계합계!K11</f>
        <v>0</v>
      </c>
      <c r="M11" s="3">
        <f>법인회계합계!L11</f>
        <v>0</v>
      </c>
      <c r="N11" s="111">
        <f>법인회계합계!M11</f>
        <v>0</v>
      </c>
      <c r="O11" s="132" t="e">
        <f t="shared" si="1"/>
        <v>#DIV/0!</v>
      </c>
    </row>
    <row r="12" spans="1:15">
      <c r="A12" s="278"/>
      <c r="B12" s="2" t="s">
        <v>46</v>
      </c>
      <c r="C12" s="2" t="s">
        <v>32</v>
      </c>
      <c r="D12" s="2" t="s">
        <v>13</v>
      </c>
      <c r="E12" s="3">
        <f>법인회계합계!E20</f>
        <v>4474672</v>
      </c>
      <c r="F12" s="3">
        <f>법인회계합계!F20</f>
        <v>451320</v>
      </c>
      <c r="G12" s="3">
        <f>법인회계합계!G20</f>
        <v>-4023352</v>
      </c>
      <c r="H12" s="3">
        <f t="shared" si="0"/>
        <v>-89.913897599645281</v>
      </c>
      <c r="I12" s="172" t="s">
        <v>55</v>
      </c>
      <c r="J12" s="172" t="s">
        <v>40</v>
      </c>
      <c r="K12" s="2" t="s">
        <v>23</v>
      </c>
      <c r="L12" s="3">
        <f>법인회계합계!K12</f>
        <v>0</v>
      </c>
      <c r="M12" s="3">
        <f>법인회계합계!L12</f>
        <v>5000000</v>
      </c>
      <c r="N12" s="111">
        <f>법인회계합계!M12</f>
        <v>5000000</v>
      </c>
      <c r="O12" s="132" t="e">
        <f t="shared" si="1"/>
        <v>#DIV/0!</v>
      </c>
    </row>
    <row r="13" spans="1:15">
      <c r="A13" s="278"/>
      <c r="B13" s="2" t="s">
        <v>47</v>
      </c>
      <c r="C13" s="2" t="s">
        <v>63</v>
      </c>
      <c r="D13" s="2" t="s">
        <v>14</v>
      </c>
      <c r="E13" s="3">
        <f>법인회계합계!E21</f>
        <v>0</v>
      </c>
      <c r="F13" s="3">
        <f>법인회계합계!F21</f>
        <v>0</v>
      </c>
      <c r="G13" s="3">
        <f>법인회계합계!G21</f>
        <v>0</v>
      </c>
      <c r="H13" s="3" t="e">
        <f t="shared" si="0"/>
        <v>#DIV/0!</v>
      </c>
      <c r="I13" s="173"/>
      <c r="J13" s="173"/>
      <c r="K13" s="2" t="s">
        <v>24</v>
      </c>
      <c r="L13" s="3">
        <f>법인회계합계!K13</f>
        <v>64158974</v>
      </c>
      <c r="M13" s="3">
        <f>법인회계합계!L13</f>
        <v>49587275</v>
      </c>
      <c r="N13" s="111">
        <f>법인회계합계!M13</f>
        <v>-14571699</v>
      </c>
      <c r="O13" s="132">
        <f t="shared" si="1"/>
        <v>-22.711864126754893</v>
      </c>
    </row>
    <row r="14" spans="1:15">
      <c r="A14" s="278"/>
      <c r="B14" s="2" t="s">
        <v>48</v>
      </c>
      <c r="C14" s="2" t="s">
        <v>33</v>
      </c>
      <c r="D14" s="2" t="s">
        <v>15</v>
      </c>
      <c r="E14" s="3">
        <f>법인회계합계!E22</f>
        <v>46626431</v>
      </c>
      <c r="F14" s="3">
        <f>법인회계합계!F22</f>
        <v>39138400</v>
      </c>
      <c r="G14" s="3">
        <f>법인회계합계!G22</f>
        <v>-7488031</v>
      </c>
      <c r="H14" s="3">
        <f t="shared" si="0"/>
        <v>-16.059627210154687</v>
      </c>
      <c r="I14" s="2" t="s">
        <v>56</v>
      </c>
      <c r="J14" s="2" t="s">
        <v>41</v>
      </c>
      <c r="K14" s="2" t="s">
        <v>25</v>
      </c>
      <c r="L14" s="3">
        <f>법인회계합계!K14</f>
        <v>310000</v>
      </c>
      <c r="M14" s="3">
        <f>법인회계합계!L14</f>
        <v>300000</v>
      </c>
      <c r="N14" s="111">
        <f>법인회계합계!M14</f>
        <v>-10000</v>
      </c>
      <c r="O14" s="132">
        <f t="shared" si="1"/>
        <v>-3.225806451612903</v>
      </c>
    </row>
    <row r="15" spans="1:15">
      <c r="A15" s="278"/>
      <c r="B15" s="2" t="s">
        <v>49</v>
      </c>
      <c r="C15" s="2" t="s">
        <v>34</v>
      </c>
      <c r="D15" s="2" t="s">
        <v>16</v>
      </c>
      <c r="E15" s="3">
        <v>0</v>
      </c>
      <c r="F15" s="3">
        <v>0</v>
      </c>
      <c r="G15" s="3">
        <v>0</v>
      </c>
      <c r="H15" s="3" t="e">
        <f t="shared" si="0"/>
        <v>#DIV/0!</v>
      </c>
      <c r="I15" s="2" t="s">
        <v>57</v>
      </c>
      <c r="J15" s="2" t="s">
        <v>42</v>
      </c>
      <c r="K15" s="2" t="s">
        <v>43</v>
      </c>
      <c r="L15" s="3">
        <f>법인회계합계!K15</f>
        <v>20901400</v>
      </c>
      <c r="M15" s="3">
        <f>법인회계합계!L15</f>
        <v>18413400</v>
      </c>
      <c r="N15" s="111">
        <f>법인회계합계!M15</f>
        <v>-2488000</v>
      </c>
      <c r="O15" s="132">
        <f t="shared" si="1"/>
        <v>-11.903508855866114</v>
      </c>
    </row>
    <row r="16" spans="1:15">
      <c r="A16" s="278"/>
      <c r="B16" s="2" t="s">
        <v>50</v>
      </c>
      <c r="C16" s="2" t="s">
        <v>35</v>
      </c>
      <c r="D16" s="2" t="s">
        <v>17</v>
      </c>
      <c r="E16" s="3">
        <f>법인회계합계!E23</f>
        <v>3417837</v>
      </c>
      <c r="F16" s="3">
        <f>법인회계합계!F23</f>
        <v>3400000</v>
      </c>
      <c r="G16" s="3">
        <f>법인회계합계!G23</f>
        <v>-17837</v>
      </c>
      <c r="H16" s="3">
        <f t="shared" si="0"/>
        <v>-0.52187977366972149</v>
      </c>
      <c r="I16" s="172" t="s">
        <v>58</v>
      </c>
      <c r="J16" s="172" t="s">
        <v>44</v>
      </c>
      <c r="K16" s="2" t="s">
        <v>26</v>
      </c>
      <c r="L16" s="3">
        <f>법인회계합계!K16</f>
        <v>315050</v>
      </c>
      <c r="M16" s="3">
        <f>법인회계합계!L16</f>
        <v>5074672</v>
      </c>
      <c r="N16" s="111">
        <f>법인회계합계!M16</f>
        <v>4759622</v>
      </c>
      <c r="O16" s="132">
        <f t="shared" si="1"/>
        <v>1510.7513093159816</v>
      </c>
    </row>
    <row r="17" spans="1:16">
      <c r="A17" s="278"/>
      <c r="B17" s="2" t="s">
        <v>51</v>
      </c>
      <c r="C17" s="2" t="s">
        <v>36</v>
      </c>
      <c r="D17" s="2" t="s">
        <v>18</v>
      </c>
      <c r="E17" s="3">
        <f>법인회계합계!E24</f>
        <v>100000</v>
      </c>
      <c r="F17" s="3">
        <f>법인회계합계!F24</f>
        <v>100000</v>
      </c>
      <c r="G17" s="3">
        <f>법인회계합계!G24</f>
        <v>0</v>
      </c>
      <c r="H17" s="3">
        <f t="shared" si="0"/>
        <v>0</v>
      </c>
      <c r="I17" s="173"/>
      <c r="J17" s="173"/>
      <c r="K17" s="2" t="s">
        <v>27</v>
      </c>
      <c r="L17" s="3">
        <f>법인회계합계!K17</f>
        <v>238095</v>
      </c>
      <c r="M17" s="3">
        <f>법인회계합계!L17</f>
        <v>300000</v>
      </c>
      <c r="N17" s="111">
        <f>법인회계합계!M17</f>
        <v>61905</v>
      </c>
      <c r="O17" s="132">
        <f t="shared" si="1"/>
        <v>26.000126000126002</v>
      </c>
    </row>
    <row r="18" spans="1:16">
      <c r="A18" s="278"/>
      <c r="B18" s="2" t="s">
        <v>19</v>
      </c>
      <c r="C18" s="2" t="s">
        <v>19</v>
      </c>
      <c r="D18" s="2" t="s">
        <v>19</v>
      </c>
      <c r="E18" s="3">
        <f>법인회계합계!E25</f>
        <v>0</v>
      </c>
      <c r="F18" s="3">
        <f>법인회계합계!F25</f>
        <v>0</v>
      </c>
      <c r="G18" s="3">
        <f>법인회계합계!G25</f>
        <v>0</v>
      </c>
      <c r="H18" s="3" t="e">
        <f t="shared" si="0"/>
        <v>#DIV/0!</v>
      </c>
      <c r="I18" s="172" t="s">
        <v>59</v>
      </c>
      <c r="J18" s="172" t="s">
        <v>45</v>
      </c>
      <c r="K18" s="2" t="s">
        <v>28</v>
      </c>
      <c r="L18" s="3">
        <f>법인회계합계!K18</f>
        <v>13859346</v>
      </c>
      <c r="M18" s="3">
        <f>법인회계합계!L18</f>
        <v>13889053</v>
      </c>
      <c r="N18" s="111">
        <f>법인회계합계!M18</f>
        <v>-29707</v>
      </c>
      <c r="O18" s="132">
        <f t="shared" si="1"/>
        <v>-0.21434633351386134</v>
      </c>
    </row>
    <row r="19" spans="1:16" ht="17.25" thickBot="1">
      <c r="A19" s="278"/>
      <c r="B19" s="105"/>
      <c r="C19" s="105"/>
      <c r="D19" s="105"/>
      <c r="E19" s="106">
        <f>법인회계합계!E27</f>
        <v>0</v>
      </c>
      <c r="F19" s="106">
        <f>법인회계합계!F27</f>
        <v>0</v>
      </c>
      <c r="G19" s="106">
        <f>법인회계합계!G27</f>
        <v>0</v>
      </c>
      <c r="H19" s="106" t="e">
        <f t="shared" si="0"/>
        <v>#DIV/0!</v>
      </c>
      <c r="I19" s="174"/>
      <c r="J19" s="174"/>
      <c r="K19" s="74" t="s">
        <v>29</v>
      </c>
      <c r="L19" s="106">
        <f>법인회계합계!K19</f>
        <v>21462330</v>
      </c>
      <c r="M19" s="106">
        <f>법인회계합계!L19</f>
        <v>25370000</v>
      </c>
      <c r="N19" s="124">
        <f>법인회계합계!M19</f>
        <v>3907670</v>
      </c>
      <c r="O19" s="132">
        <f t="shared" si="1"/>
        <v>18.207109852471749</v>
      </c>
    </row>
    <row r="20" spans="1:16" ht="22.5" customHeight="1" thickBot="1">
      <c r="A20" s="279" t="s">
        <v>452</v>
      </c>
      <c r="B20" s="280"/>
      <c r="C20" s="280"/>
      <c r="D20" s="281"/>
      <c r="E20" s="107">
        <f>SUM(E9:E19)</f>
        <v>181981376</v>
      </c>
      <c r="F20" s="107">
        <f>SUM(F9:F19)</f>
        <v>176234400</v>
      </c>
      <c r="G20" s="117">
        <f>SUM(G9:G19)</f>
        <v>-5746976</v>
      </c>
      <c r="H20" s="138">
        <f t="shared" si="0"/>
        <v>-3.1580022782111508</v>
      </c>
      <c r="I20" s="175" t="s">
        <v>60</v>
      </c>
      <c r="J20" s="175"/>
      <c r="K20" s="176"/>
      <c r="L20" s="107">
        <f>SUM(L9:L19)</f>
        <v>181981376</v>
      </c>
      <c r="M20" s="107">
        <f>SUM(M9:M19)</f>
        <v>176234400</v>
      </c>
      <c r="N20" s="117">
        <f>SUM(N9:N19)</f>
        <v>-5806390</v>
      </c>
      <c r="O20" s="132">
        <f t="shared" si="1"/>
        <v>-3.1906506740557896</v>
      </c>
    </row>
    <row r="21" spans="1:16" ht="17.45" customHeight="1">
      <c r="A21" s="211" t="s">
        <v>113</v>
      </c>
      <c r="B21" s="207" t="s">
        <v>64</v>
      </c>
      <c r="C21" s="2" t="s">
        <v>65</v>
      </c>
      <c r="D21" s="2" t="s">
        <v>66</v>
      </c>
      <c r="E21" s="3">
        <v>900627000</v>
      </c>
      <c r="F21" s="3">
        <v>954897000</v>
      </c>
      <c r="G21" s="3">
        <f>F21-E21</f>
        <v>54270000</v>
      </c>
      <c r="H21" s="116">
        <f t="shared" si="0"/>
        <v>6.0258020245895363</v>
      </c>
      <c r="I21" s="2" t="s">
        <v>67</v>
      </c>
      <c r="J21" s="2" t="s">
        <v>68</v>
      </c>
      <c r="K21" s="2" t="s">
        <v>69</v>
      </c>
      <c r="L21" s="3">
        <v>0</v>
      </c>
      <c r="M21" s="3">
        <v>0</v>
      </c>
      <c r="N21" s="111">
        <f t="shared" ref="N21:N31" si="2">M21-L21</f>
        <v>0</v>
      </c>
      <c r="O21" s="132" t="e">
        <f t="shared" si="1"/>
        <v>#DIV/0!</v>
      </c>
    </row>
    <row r="22" spans="1:16">
      <c r="A22" s="212"/>
      <c r="B22" s="174"/>
      <c r="C22" s="2" t="s">
        <v>70</v>
      </c>
      <c r="D22" s="2" t="s">
        <v>114</v>
      </c>
      <c r="E22" s="3">
        <v>9800000</v>
      </c>
      <c r="F22" s="3">
        <v>10000000</v>
      </c>
      <c r="G22" s="3">
        <f t="shared" ref="G22:G32" si="3">F22-E22</f>
        <v>200000</v>
      </c>
      <c r="H22" s="3">
        <f t="shared" si="0"/>
        <v>2.0408163265306123</v>
      </c>
      <c r="I22" s="2" t="s">
        <v>71</v>
      </c>
      <c r="J22" s="2" t="s">
        <v>72</v>
      </c>
      <c r="K22" s="2" t="s">
        <v>73</v>
      </c>
      <c r="L22" s="3">
        <v>238430000</v>
      </c>
      <c r="M22" s="3">
        <v>267880000</v>
      </c>
      <c r="N22" s="111">
        <f t="shared" si="2"/>
        <v>29450000</v>
      </c>
      <c r="O22" s="132">
        <f t="shared" si="1"/>
        <v>12.351633603153966</v>
      </c>
    </row>
    <row r="23" spans="1:16" ht="27">
      <c r="A23" s="212"/>
      <c r="B23" s="173"/>
      <c r="C23" s="2" t="s">
        <v>74</v>
      </c>
      <c r="D23" s="7" t="s">
        <v>75</v>
      </c>
      <c r="E23" s="3">
        <v>140242000</v>
      </c>
      <c r="F23" s="3">
        <v>151922000</v>
      </c>
      <c r="G23" s="3">
        <f t="shared" si="3"/>
        <v>11680000</v>
      </c>
      <c r="H23" s="3">
        <f t="shared" si="0"/>
        <v>8.3284608034682908</v>
      </c>
      <c r="I23" s="2" t="s">
        <v>76</v>
      </c>
      <c r="J23" s="2" t="s">
        <v>77</v>
      </c>
      <c r="K23" s="2" t="s">
        <v>78</v>
      </c>
      <c r="L23" s="3">
        <v>1497018000</v>
      </c>
      <c r="M23" s="3">
        <v>1563100000</v>
      </c>
      <c r="N23" s="111">
        <f t="shared" si="2"/>
        <v>66082000</v>
      </c>
      <c r="O23" s="132">
        <f t="shared" si="1"/>
        <v>4.4142421801207465</v>
      </c>
    </row>
    <row r="24" spans="1:16">
      <c r="A24" s="212"/>
      <c r="B24" s="2" t="s">
        <v>79</v>
      </c>
      <c r="C24" s="2" t="s">
        <v>80</v>
      </c>
      <c r="D24" s="2" t="s">
        <v>115</v>
      </c>
      <c r="E24" s="3">
        <v>127425000</v>
      </c>
      <c r="F24" s="3">
        <v>205091000</v>
      </c>
      <c r="G24" s="3">
        <f t="shared" si="3"/>
        <v>77666000</v>
      </c>
      <c r="H24" s="3">
        <f t="shared" si="0"/>
        <v>60.950362958603101</v>
      </c>
      <c r="I24" s="172" t="s">
        <v>81</v>
      </c>
      <c r="J24" s="172" t="s">
        <v>82</v>
      </c>
      <c r="K24" s="2" t="s">
        <v>83</v>
      </c>
      <c r="L24" s="3">
        <v>176787000</v>
      </c>
      <c r="M24" s="3">
        <v>175150000</v>
      </c>
      <c r="N24" s="111">
        <f t="shared" si="2"/>
        <v>-1637000</v>
      </c>
      <c r="O24" s="132">
        <f t="shared" si="1"/>
        <v>-0.92597306363024434</v>
      </c>
      <c r="P24" s="10">
        <f>M24+M25</f>
        <v>193150000</v>
      </c>
    </row>
    <row r="25" spans="1:16">
      <c r="A25" s="212"/>
      <c r="B25" s="2" t="s">
        <v>84</v>
      </c>
      <c r="C25" s="2" t="s">
        <v>85</v>
      </c>
      <c r="D25" s="2" t="s">
        <v>86</v>
      </c>
      <c r="E25" s="3">
        <v>855112000</v>
      </c>
      <c r="F25" s="3">
        <v>819466000</v>
      </c>
      <c r="G25" s="3">
        <f t="shared" si="3"/>
        <v>-35646000</v>
      </c>
      <c r="H25" s="3">
        <f t="shared" si="0"/>
        <v>-4.1685767478412181</v>
      </c>
      <c r="I25" s="173"/>
      <c r="J25" s="173"/>
      <c r="K25" s="2" t="s">
        <v>87</v>
      </c>
      <c r="L25" s="3">
        <v>18000000</v>
      </c>
      <c r="M25" s="3">
        <v>18000000</v>
      </c>
      <c r="N25" s="111">
        <f t="shared" si="2"/>
        <v>0</v>
      </c>
      <c r="O25" s="132">
        <f t="shared" si="1"/>
        <v>0</v>
      </c>
    </row>
    <row r="26" spans="1:16">
      <c r="A26" s="212"/>
      <c r="B26" s="2" t="s">
        <v>88</v>
      </c>
      <c r="C26" s="2" t="s">
        <v>89</v>
      </c>
      <c r="D26" s="2" t="s">
        <v>116</v>
      </c>
      <c r="E26" s="3">
        <v>0</v>
      </c>
      <c r="F26" s="3">
        <v>0</v>
      </c>
      <c r="G26" s="3">
        <f t="shared" si="3"/>
        <v>0</v>
      </c>
      <c r="H26" s="3" t="e">
        <f t="shared" si="0"/>
        <v>#DIV/0!</v>
      </c>
      <c r="I26" s="2" t="s">
        <v>90</v>
      </c>
      <c r="J26" s="2" t="s">
        <v>91</v>
      </c>
      <c r="K26" s="2" t="s">
        <v>92</v>
      </c>
      <c r="L26" s="3">
        <v>0</v>
      </c>
      <c r="M26" s="3">
        <v>0</v>
      </c>
      <c r="N26" s="111">
        <f t="shared" si="2"/>
        <v>0</v>
      </c>
      <c r="O26" s="132" t="e">
        <f t="shared" si="1"/>
        <v>#DIV/0!</v>
      </c>
    </row>
    <row r="27" spans="1:16">
      <c r="A27" s="212"/>
      <c r="B27" s="2" t="s">
        <v>93</v>
      </c>
      <c r="C27" s="2" t="s">
        <v>94</v>
      </c>
      <c r="D27" s="2" t="s">
        <v>117</v>
      </c>
      <c r="E27" s="3">
        <v>0</v>
      </c>
      <c r="F27" s="3">
        <v>0</v>
      </c>
      <c r="G27" s="3">
        <f t="shared" si="3"/>
        <v>0</v>
      </c>
      <c r="H27" s="3" t="e">
        <f t="shared" si="0"/>
        <v>#DIV/0!</v>
      </c>
      <c r="I27" s="2" t="s">
        <v>95</v>
      </c>
      <c r="J27" s="2" t="s">
        <v>96</v>
      </c>
      <c r="K27" s="2" t="s">
        <v>97</v>
      </c>
      <c r="L27" s="3">
        <v>9000000</v>
      </c>
      <c r="M27" s="3">
        <v>9000000</v>
      </c>
      <c r="N27" s="111">
        <f t="shared" si="2"/>
        <v>0</v>
      </c>
      <c r="O27" s="132">
        <f t="shared" si="1"/>
        <v>0</v>
      </c>
    </row>
    <row r="28" spans="1:16">
      <c r="A28" s="212"/>
      <c r="B28" s="2" t="s">
        <v>98</v>
      </c>
      <c r="C28" s="2" t="s">
        <v>99</v>
      </c>
      <c r="D28" s="2" t="s">
        <v>100</v>
      </c>
      <c r="E28" s="3">
        <v>2000000</v>
      </c>
      <c r="F28" s="3">
        <v>2000000</v>
      </c>
      <c r="G28" s="3">
        <f t="shared" si="3"/>
        <v>0</v>
      </c>
      <c r="H28" s="3">
        <f t="shared" si="0"/>
        <v>0</v>
      </c>
      <c r="I28" s="172" t="s">
        <v>101</v>
      </c>
      <c r="J28" s="172" t="s">
        <v>102</v>
      </c>
      <c r="K28" s="2" t="s">
        <v>103</v>
      </c>
      <c r="L28" s="3">
        <v>59545644</v>
      </c>
      <c r="M28" s="3">
        <v>65000000</v>
      </c>
      <c r="N28" s="111">
        <f t="shared" si="2"/>
        <v>5454356</v>
      </c>
      <c r="O28" s="132">
        <f t="shared" si="1"/>
        <v>9.1599580315228426</v>
      </c>
    </row>
    <row r="29" spans="1:16">
      <c r="A29" s="212"/>
      <c r="B29" s="2" t="s">
        <v>104</v>
      </c>
      <c r="C29" s="2" t="s">
        <v>105</v>
      </c>
      <c r="D29" s="2" t="s">
        <v>118</v>
      </c>
      <c r="E29" s="3">
        <v>51794000</v>
      </c>
      <c r="F29" s="3">
        <v>16624000</v>
      </c>
      <c r="G29" s="3">
        <f t="shared" si="3"/>
        <v>-35170000</v>
      </c>
      <c r="H29" s="3">
        <f t="shared" si="0"/>
        <v>-67.903618179711927</v>
      </c>
      <c r="I29" s="173"/>
      <c r="J29" s="173"/>
      <c r="K29" s="2" t="s">
        <v>106</v>
      </c>
      <c r="L29" s="3">
        <v>62944162</v>
      </c>
      <c r="M29" s="3">
        <v>40000000</v>
      </c>
      <c r="N29" s="111">
        <f t="shared" si="2"/>
        <v>-22944162</v>
      </c>
      <c r="O29" s="132">
        <f t="shared" si="1"/>
        <v>-36.451612462486985</v>
      </c>
    </row>
    <row r="30" spans="1:16">
      <c r="A30" s="212"/>
      <c r="B30" s="2" t="s">
        <v>107</v>
      </c>
      <c r="C30" s="2" t="s">
        <v>107</v>
      </c>
      <c r="D30" s="2" t="s">
        <v>469</v>
      </c>
      <c r="E30" s="3">
        <v>0</v>
      </c>
      <c r="F30" s="3">
        <v>0</v>
      </c>
      <c r="G30" s="3">
        <f t="shared" si="3"/>
        <v>0</v>
      </c>
      <c r="H30" s="3" t="e">
        <f t="shared" si="0"/>
        <v>#DIV/0!</v>
      </c>
      <c r="I30" s="172" t="s">
        <v>108</v>
      </c>
      <c r="J30" s="172" t="s">
        <v>109</v>
      </c>
      <c r="K30" s="2" t="s">
        <v>110</v>
      </c>
      <c r="L30" s="3">
        <v>500194</v>
      </c>
      <c r="M30" s="3">
        <v>500000</v>
      </c>
      <c r="N30" s="111">
        <f t="shared" si="2"/>
        <v>-194</v>
      </c>
      <c r="O30" s="132">
        <f t="shared" si="1"/>
        <v>-3.8784951438841725E-2</v>
      </c>
    </row>
    <row r="31" spans="1:16">
      <c r="A31" s="212"/>
      <c r="B31" s="6"/>
      <c r="C31" s="6"/>
      <c r="D31" s="6"/>
      <c r="E31" s="3"/>
      <c r="F31" s="3"/>
      <c r="G31" s="3">
        <f t="shared" si="3"/>
        <v>0</v>
      </c>
      <c r="H31" s="3" t="e">
        <f t="shared" si="0"/>
        <v>#DIV/0!</v>
      </c>
      <c r="I31" s="173"/>
      <c r="J31" s="173"/>
      <c r="K31" s="2" t="s">
        <v>111</v>
      </c>
      <c r="L31" s="3">
        <v>24775000</v>
      </c>
      <c r="M31" s="3">
        <v>21370000</v>
      </c>
      <c r="N31" s="111">
        <f t="shared" si="2"/>
        <v>-3405000</v>
      </c>
      <c r="O31" s="132">
        <f t="shared" si="1"/>
        <v>-13.743693239152371</v>
      </c>
    </row>
    <row r="32" spans="1:16" ht="17.25" thickBot="1">
      <c r="A32" s="213"/>
      <c r="B32" s="208" t="s">
        <v>112</v>
      </c>
      <c r="C32" s="209"/>
      <c r="D32" s="210"/>
      <c r="E32" s="27">
        <f>SUM(E21:E31)</f>
        <v>2087000000</v>
      </c>
      <c r="F32" s="27">
        <f>SUM(F21:F31)</f>
        <v>2160000000</v>
      </c>
      <c r="G32" s="27">
        <f t="shared" si="3"/>
        <v>73000000</v>
      </c>
      <c r="H32" s="27">
        <f t="shared" si="0"/>
        <v>3.4978437949209393</v>
      </c>
      <c r="I32" s="208" t="s">
        <v>112</v>
      </c>
      <c r="J32" s="209"/>
      <c r="K32" s="210"/>
      <c r="L32" s="27">
        <f>SUM(L21:L31)</f>
        <v>2087000000</v>
      </c>
      <c r="M32" s="27">
        <f>SUM(M21:M31)</f>
        <v>2160000000</v>
      </c>
      <c r="N32" s="112">
        <f>SUM(N21:N31)</f>
        <v>73000000</v>
      </c>
      <c r="O32" s="132">
        <f t="shared" si="1"/>
        <v>3.4978437949209393</v>
      </c>
    </row>
    <row r="33" spans="1:16">
      <c r="A33" s="211" t="s">
        <v>173</v>
      </c>
      <c r="B33" s="207" t="s">
        <v>120</v>
      </c>
      <c r="C33" s="2" t="s">
        <v>121</v>
      </c>
      <c r="D33" s="2" t="s">
        <v>122</v>
      </c>
      <c r="E33" s="3">
        <v>1365876530</v>
      </c>
      <c r="F33" s="3">
        <v>1403549480</v>
      </c>
      <c r="G33" s="3">
        <f t="shared" ref="G33:G43" si="4">F33-E33</f>
        <v>37672950</v>
      </c>
      <c r="H33" s="3">
        <f t="shared" si="0"/>
        <v>2.7581519392532501</v>
      </c>
      <c r="I33" s="2" t="s">
        <v>123</v>
      </c>
      <c r="J33" s="2" t="s">
        <v>124</v>
      </c>
      <c r="K33" s="2" t="s">
        <v>125</v>
      </c>
      <c r="L33" s="3">
        <v>0</v>
      </c>
      <c r="M33" s="3">
        <v>0</v>
      </c>
      <c r="N33" s="111">
        <f t="shared" ref="N33:N43" si="5">M33-L33</f>
        <v>0</v>
      </c>
      <c r="O33" s="132" t="e">
        <f t="shared" si="1"/>
        <v>#DIV/0!</v>
      </c>
    </row>
    <row r="34" spans="1:16">
      <c r="A34" s="212"/>
      <c r="B34" s="174"/>
      <c r="C34" s="2" t="s">
        <v>126</v>
      </c>
      <c r="D34" s="2" t="s">
        <v>127</v>
      </c>
      <c r="E34" s="3">
        <v>10860000</v>
      </c>
      <c r="F34" s="3">
        <v>10540000</v>
      </c>
      <c r="G34" s="3">
        <f t="shared" si="4"/>
        <v>-320000</v>
      </c>
      <c r="H34" s="3">
        <f t="shared" si="0"/>
        <v>-2.9465930018416207</v>
      </c>
      <c r="I34" s="2" t="s">
        <v>128</v>
      </c>
      <c r="J34" s="2" t="s">
        <v>129</v>
      </c>
      <c r="K34" s="2" t="s">
        <v>130</v>
      </c>
      <c r="L34" s="3">
        <v>158653000</v>
      </c>
      <c r="M34" s="3">
        <v>150506000</v>
      </c>
      <c r="N34" s="111">
        <f t="shared" si="5"/>
        <v>-8147000</v>
      </c>
      <c r="O34" s="132">
        <f t="shared" si="1"/>
        <v>-5.135106175111722</v>
      </c>
    </row>
    <row r="35" spans="1:16" ht="27">
      <c r="A35" s="212"/>
      <c r="B35" s="173"/>
      <c r="C35" s="2" t="s">
        <v>131</v>
      </c>
      <c r="D35" s="7" t="s">
        <v>132</v>
      </c>
      <c r="E35" s="3">
        <v>158752866</v>
      </c>
      <c r="F35" s="3">
        <v>167599370</v>
      </c>
      <c r="G35" s="3">
        <f t="shared" si="4"/>
        <v>8846504</v>
      </c>
      <c r="H35" s="3">
        <f t="shared" si="0"/>
        <v>5.5725003415056458</v>
      </c>
      <c r="I35" s="2" t="s">
        <v>133</v>
      </c>
      <c r="J35" s="2" t="s">
        <v>134</v>
      </c>
      <c r="K35" s="2" t="s">
        <v>135</v>
      </c>
      <c r="L35" s="3">
        <v>1641746330</v>
      </c>
      <c r="M35" s="3">
        <v>1644707730</v>
      </c>
      <c r="N35" s="111">
        <f t="shared" si="5"/>
        <v>2961400</v>
      </c>
      <c r="O35" s="132">
        <f t="shared" si="1"/>
        <v>0.18038109456288537</v>
      </c>
    </row>
    <row r="36" spans="1:16">
      <c r="A36" s="212"/>
      <c r="B36" s="2" t="s">
        <v>136</v>
      </c>
      <c r="C36" s="2" t="s">
        <v>137</v>
      </c>
      <c r="D36" s="2" t="s">
        <v>138</v>
      </c>
      <c r="E36" s="3">
        <v>65796000</v>
      </c>
      <c r="F36" s="3">
        <v>27995000</v>
      </c>
      <c r="G36" s="3">
        <f t="shared" si="4"/>
        <v>-37801000</v>
      </c>
      <c r="H36" s="3">
        <f t="shared" si="0"/>
        <v>-57.451820779378679</v>
      </c>
      <c r="I36" s="172" t="s">
        <v>139</v>
      </c>
      <c r="J36" s="172" t="s">
        <v>140</v>
      </c>
      <c r="K36" s="2" t="s">
        <v>141</v>
      </c>
      <c r="L36" s="3">
        <v>143481000</v>
      </c>
      <c r="M36" s="3">
        <v>85101000</v>
      </c>
      <c r="N36" s="111">
        <f t="shared" si="5"/>
        <v>-58380000</v>
      </c>
      <c r="O36" s="132">
        <f t="shared" si="1"/>
        <v>-40.68831413218475</v>
      </c>
      <c r="P36" s="10">
        <f>M36+M37</f>
        <v>273856000</v>
      </c>
    </row>
    <row r="37" spans="1:16">
      <c r="A37" s="212"/>
      <c r="B37" s="2" t="s">
        <v>142</v>
      </c>
      <c r="C37" s="2" t="s">
        <v>143</v>
      </c>
      <c r="D37" s="2" t="s">
        <v>144</v>
      </c>
      <c r="E37" s="3">
        <v>625165398</v>
      </c>
      <c r="F37" s="3">
        <v>609620600</v>
      </c>
      <c r="G37" s="3">
        <f t="shared" si="4"/>
        <v>-15544798</v>
      </c>
      <c r="H37" s="3">
        <f t="shared" si="0"/>
        <v>-2.4865096580409269</v>
      </c>
      <c r="I37" s="173"/>
      <c r="J37" s="173"/>
      <c r="K37" s="2" t="s">
        <v>145</v>
      </c>
      <c r="L37" s="3">
        <v>179755000</v>
      </c>
      <c r="M37" s="3">
        <v>188755000</v>
      </c>
      <c r="N37" s="111">
        <f t="shared" si="5"/>
        <v>9000000</v>
      </c>
      <c r="O37" s="132">
        <f t="shared" si="1"/>
        <v>5.006814831298156</v>
      </c>
    </row>
    <row r="38" spans="1:16">
      <c r="A38" s="212"/>
      <c r="B38" s="2" t="s">
        <v>146</v>
      </c>
      <c r="C38" s="2" t="s">
        <v>147</v>
      </c>
      <c r="D38" s="2" t="s">
        <v>148</v>
      </c>
      <c r="E38" s="3">
        <v>0</v>
      </c>
      <c r="F38" s="3">
        <v>0</v>
      </c>
      <c r="G38" s="3">
        <f t="shared" si="4"/>
        <v>0</v>
      </c>
      <c r="H38" s="3" t="e">
        <f t="shared" si="0"/>
        <v>#DIV/0!</v>
      </c>
      <c r="I38" s="2" t="s">
        <v>149</v>
      </c>
      <c r="J38" s="2" t="s">
        <v>150</v>
      </c>
      <c r="K38" s="2" t="s">
        <v>151</v>
      </c>
      <c r="L38" s="3">
        <v>0</v>
      </c>
      <c r="M38" s="3">
        <v>0</v>
      </c>
      <c r="N38" s="111">
        <f t="shared" si="5"/>
        <v>0</v>
      </c>
      <c r="O38" s="132" t="e">
        <f t="shared" si="1"/>
        <v>#DIV/0!</v>
      </c>
    </row>
    <row r="39" spans="1:16">
      <c r="A39" s="212"/>
      <c r="B39" s="2" t="s">
        <v>152</v>
      </c>
      <c r="C39" s="2" t="s">
        <v>153</v>
      </c>
      <c r="D39" s="2" t="s">
        <v>466</v>
      </c>
      <c r="E39" s="3">
        <v>0</v>
      </c>
      <c r="F39" s="3">
        <v>0</v>
      </c>
      <c r="G39" s="3">
        <f t="shared" si="4"/>
        <v>0</v>
      </c>
      <c r="H39" s="3" t="e">
        <f t="shared" si="0"/>
        <v>#DIV/0!</v>
      </c>
      <c r="I39" s="2" t="s">
        <v>154</v>
      </c>
      <c r="J39" s="2" t="s">
        <v>155</v>
      </c>
      <c r="K39" s="2" t="s">
        <v>156</v>
      </c>
      <c r="L39" s="3">
        <v>16725031</v>
      </c>
      <c r="M39" s="3">
        <v>11725000</v>
      </c>
      <c r="N39" s="111">
        <f t="shared" si="5"/>
        <v>-5000031</v>
      </c>
      <c r="O39" s="132">
        <f t="shared" si="1"/>
        <v>-29.895496157824759</v>
      </c>
    </row>
    <row r="40" spans="1:16">
      <c r="A40" s="212"/>
      <c r="B40" s="2" t="s">
        <v>157</v>
      </c>
      <c r="C40" s="2" t="s">
        <v>158</v>
      </c>
      <c r="D40" s="2" t="s">
        <v>159</v>
      </c>
      <c r="E40" s="3">
        <v>1000000</v>
      </c>
      <c r="F40" s="3">
        <v>1000000</v>
      </c>
      <c r="G40" s="3">
        <f t="shared" si="4"/>
        <v>0</v>
      </c>
      <c r="H40" s="3">
        <f t="shared" si="0"/>
        <v>0</v>
      </c>
      <c r="I40" s="172" t="s">
        <v>160</v>
      </c>
      <c r="J40" s="172" t="s">
        <v>161</v>
      </c>
      <c r="K40" s="2" t="s">
        <v>162</v>
      </c>
      <c r="L40" s="3">
        <v>56039344</v>
      </c>
      <c r="M40" s="3">
        <v>45920762</v>
      </c>
      <c r="N40" s="111">
        <f t="shared" si="5"/>
        <v>-10118582</v>
      </c>
      <c r="O40" s="132">
        <f t="shared" si="1"/>
        <v>-18.056210650859867</v>
      </c>
    </row>
    <row r="41" spans="1:16">
      <c r="A41" s="212"/>
      <c r="B41" s="2" t="s">
        <v>163</v>
      </c>
      <c r="C41" s="2" t="s">
        <v>164</v>
      </c>
      <c r="D41" s="2" t="s">
        <v>165</v>
      </c>
      <c r="E41" s="3">
        <v>272965206</v>
      </c>
      <c r="F41" s="3">
        <v>197052930</v>
      </c>
      <c r="G41" s="3">
        <f t="shared" si="4"/>
        <v>-75912276</v>
      </c>
      <c r="H41" s="3">
        <f t="shared" si="0"/>
        <v>-27.810238935727217</v>
      </c>
      <c r="I41" s="173"/>
      <c r="J41" s="173"/>
      <c r="K41" s="2" t="s">
        <v>166</v>
      </c>
      <c r="L41" s="3">
        <v>283868564</v>
      </c>
      <c r="M41" s="3">
        <v>272442177</v>
      </c>
      <c r="N41" s="111">
        <f t="shared" si="5"/>
        <v>-11426387</v>
      </c>
      <c r="O41" s="132">
        <f t="shared" si="1"/>
        <v>-4.0252385959862744</v>
      </c>
    </row>
    <row r="42" spans="1:16">
      <c r="A42" s="212"/>
      <c r="B42" s="2" t="s">
        <v>167</v>
      </c>
      <c r="C42" s="2" t="s">
        <v>167</v>
      </c>
      <c r="D42" s="2" t="s">
        <v>167</v>
      </c>
      <c r="E42" s="3">
        <v>0</v>
      </c>
      <c r="F42" s="3">
        <v>0</v>
      </c>
      <c r="G42" s="3">
        <f t="shared" si="4"/>
        <v>0</v>
      </c>
      <c r="H42" s="3" t="e">
        <f t="shared" si="0"/>
        <v>#DIV/0!</v>
      </c>
      <c r="I42" s="172" t="s">
        <v>168</v>
      </c>
      <c r="J42" s="172" t="s">
        <v>169</v>
      </c>
      <c r="K42" s="2" t="s">
        <v>170</v>
      </c>
      <c r="L42" s="3">
        <v>302541</v>
      </c>
      <c r="M42" s="3">
        <v>340911</v>
      </c>
      <c r="N42" s="111">
        <f t="shared" si="5"/>
        <v>38370</v>
      </c>
      <c r="O42" s="132">
        <f t="shared" si="1"/>
        <v>12.682578559600186</v>
      </c>
    </row>
    <row r="43" spans="1:16">
      <c r="A43" s="212"/>
      <c r="B43" s="6"/>
      <c r="C43" s="6"/>
      <c r="D43" s="6"/>
      <c r="E43" s="3"/>
      <c r="F43" s="3"/>
      <c r="G43" s="3">
        <f t="shared" si="4"/>
        <v>0</v>
      </c>
      <c r="H43" s="3" t="e">
        <f t="shared" si="0"/>
        <v>#DIV/0!</v>
      </c>
      <c r="I43" s="173"/>
      <c r="J43" s="173"/>
      <c r="K43" s="2" t="s">
        <v>171</v>
      </c>
      <c r="L43" s="3">
        <v>19845190</v>
      </c>
      <c r="M43" s="3">
        <v>17858800</v>
      </c>
      <c r="N43" s="111">
        <f t="shared" si="5"/>
        <v>-1986390</v>
      </c>
      <c r="O43" s="132">
        <f t="shared" si="1"/>
        <v>-10.009427977257964</v>
      </c>
    </row>
    <row r="44" spans="1:16" ht="17.25" thickBot="1">
      <c r="A44" s="213"/>
      <c r="B44" s="208" t="s">
        <v>172</v>
      </c>
      <c r="C44" s="209"/>
      <c r="D44" s="210"/>
      <c r="E44" s="27">
        <f>SUM(E33:E43)</f>
        <v>2500416000</v>
      </c>
      <c r="F44" s="27">
        <f>SUM(F33:F43)</f>
        <v>2417357380</v>
      </c>
      <c r="G44" s="27">
        <f>SUM(G33:G43)</f>
        <v>-83058620</v>
      </c>
      <c r="H44" s="27">
        <f t="shared" si="0"/>
        <v>-3.3217920538022474</v>
      </c>
      <c r="I44" s="208" t="s">
        <v>172</v>
      </c>
      <c r="J44" s="209"/>
      <c r="K44" s="210"/>
      <c r="L44" s="27">
        <f>SUM(L33:L43)</f>
        <v>2500416000</v>
      </c>
      <c r="M44" s="27">
        <f>SUM(M33:M43)</f>
        <v>2417357380</v>
      </c>
      <c r="N44" s="112">
        <f>SUM(N33:N43)</f>
        <v>-83058620</v>
      </c>
      <c r="O44" s="132">
        <f t="shared" si="1"/>
        <v>-3.3217920538022474</v>
      </c>
    </row>
    <row r="45" spans="1:16">
      <c r="A45" s="204" t="s">
        <v>174</v>
      </c>
      <c r="B45" s="207" t="s">
        <v>120</v>
      </c>
      <c r="C45" s="2" t="s">
        <v>121</v>
      </c>
      <c r="D45" s="2" t="s">
        <v>122</v>
      </c>
      <c r="E45" s="3">
        <v>0</v>
      </c>
      <c r="F45" s="3"/>
      <c r="G45" s="3">
        <f t="shared" ref="G45:G55" si="6">F45-E45</f>
        <v>0</v>
      </c>
      <c r="H45" s="116" t="e">
        <f t="shared" si="0"/>
        <v>#DIV/0!</v>
      </c>
      <c r="I45" s="2" t="s">
        <v>123</v>
      </c>
      <c r="J45" s="2" t="s">
        <v>124</v>
      </c>
      <c r="K45" s="2" t="s">
        <v>125</v>
      </c>
      <c r="L45" s="3"/>
      <c r="M45" s="3"/>
      <c r="N45" s="111">
        <f t="shared" ref="N45:N55" si="7">M45-L45</f>
        <v>0</v>
      </c>
      <c r="O45" s="132" t="e">
        <f t="shared" si="1"/>
        <v>#DIV/0!</v>
      </c>
    </row>
    <row r="46" spans="1:16">
      <c r="A46" s="205"/>
      <c r="B46" s="174"/>
      <c r="C46" s="2" t="s">
        <v>126</v>
      </c>
      <c r="D46" s="2" t="s">
        <v>127</v>
      </c>
      <c r="E46" s="3">
        <v>0</v>
      </c>
      <c r="F46" s="3"/>
      <c r="G46" s="3">
        <f t="shared" si="6"/>
        <v>0</v>
      </c>
      <c r="H46" s="3" t="e">
        <f t="shared" si="0"/>
        <v>#DIV/0!</v>
      </c>
      <c r="I46" s="2" t="s">
        <v>128</v>
      </c>
      <c r="J46" s="2" t="s">
        <v>129</v>
      </c>
      <c r="K46" s="2" t="s">
        <v>130</v>
      </c>
      <c r="L46" s="3">
        <v>998000000</v>
      </c>
      <c r="M46" s="3">
        <v>1103400000</v>
      </c>
      <c r="N46" s="111">
        <f t="shared" si="7"/>
        <v>105400000</v>
      </c>
      <c r="O46" s="132">
        <f t="shared" si="1"/>
        <v>10.561122244488978</v>
      </c>
    </row>
    <row r="47" spans="1:16" ht="27">
      <c r="A47" s="205"/>
      <c r="B47" s="173"/>
      <c r="C47" s="2" t="s">
        <v>131</v>
      </c>
      <c r="D47" s="7" t="s">
        <v>132</v>
      </c>
      <c r="E47" s="3">
        <v>0</v>
      </c>
      <c r="F47" s="3"/>
      <c r="G47" s="3">
        <f t="shared" si="6"/>
        <v>0</v>
      </c>
      <c r="H47" s="3" t="e">
        <f t="shared" si="0"/>
        <v>#DIV/0!</v>
      </c>
      <c r="I47" s="2" t="s">
        <v>133</v>
      </c>
      <c r="J47" s="2" t="s">
        <v>134</v>
      </c>
      <c r="K47" s="2" t="s">
        <v>135</v>
      </c>
      <c r="L47" s="3">
        <v>0</v>
      </c>
      <c r="M47" s="3"/>
      <c r="N47" s="111">
        <f t="shared" si="7"/>
        <v>0</v>
      </c>
      <c r="O47" s="132" t="e">
        <f t="shared" si="1"/>
        <v>#DIV/0!</v>
      </c>
    </row>
    <row r="48" spans="1:16">
      <c r="A48" s="205"/>
      <c r="B48" s="2" t="s">
        <v>136</v>
      </c>
      <c r="C48" s="2" t="s">
        <v>137</v>
      </c>
      <c r="D48" s="2" t="s">
        <v>138</v>
      </c>
      <c r="E48" s="3">
        <v>0</v>
      </c>
      <c r="F48" s="3"/>
      <c r="G48" s="3">
        <f t="shared" si="6"/>
        <v>0</v>
      </c>
      <c r="H48" s="3" t="e">
        <f t="shared" si="0"/>
        <v>#DIV/0!</v>
      </c>
      <c r="I48" s="172" t="s">
        <v>139</v>
      </c>
      <c r="J48" s="172" t="s">
        <v>140</v>
      </c>
      <c r="K48" s="2" t="s">
        <v>141</v>
      </c>
      <c r="L48" s="3">
        <v>0</v>
      </c>
      <c r="M48" s="3"/>
      <c r="N48" s="111">
        <f t="shared" si="7"/>
        <v>0</v>
      </c>
      <c r="O48" s="132" t="e">
        <f t="shared" si="1"/>
        <v>#DIV/0!</v>
      </c>
      <c r="P48" s="10">
        <f>M48+M49</f>
        <v>0</v>
      </c>
    </row>
    <row r="49" spans="1:16">
      <c r="A49" s="205"/>
      <c r="B49" s="2" t="s">
        <v>142</v>
      </c>
      <c r="C49" s="2" t="s">
        <v>143</v>
      </c>
      <c r="D49" s="2" t="s">
        <v>144</v>
      </c>
      <c r="E49" s="3">
        <v>890909000</v>
      </c>
      <c r="F49" s="3">
        <v>1030834000</v>
      </c>
      <c r="G49" s="3">
        <f t="shared" si="6"/>
        <v>139925000</v>
      </c>
      <c r="H49" s="3">
        <f t="shared" si="0"/>
        <v>15.705868949578464</v>
      </c>
      <c r="I49" s="173"/>
      <c r="J49" s="173"/>
      <c r="K49" s="2" t="s">
        <v>145</v>
      </c>
      <c r="L49" s="3">
        <v>0</v>
      </c>
      <c r="M49" s="3"/>
      <c r="N49" s="111">
        <f t="shared" si="7"/>
        <v>0</v>
      </c>
      <c r="O49" s="132" t="e">
        <f t="shared" si="1"/>
        <v>#DIV/0!</v>
      </c>
    </row>
    <row r="50" spans="1:16">
      <c r="A50" s="205"/>
      <c r="B50" s="2" t="s">
        <v>146</v>
      </c>
      <c r="C50" s="2" t="s">
        <v>147</v>
      </c>
      <c r="D50" s="2" t="s">
        <v>148</v>
      </c>
      <c r="E50" s="3"/>
      <c r="F50" s="3"/>
      <c r="G50" s="3">
        <f t="shared" si="6"/>
        <v>0</v>
      </c>
      <c r="H50" s="3" t="e">
        <f t="shared" si="0"/>
        <v>#DIV/0!</v>
      </c>
      <c r="I50" s="2" t="s">
        <v>149</v>
      </c>
      <c r="J50" s="2" t="s">
        <v>150</v>
      </c>
      <c r="K50" s="2" t="s">
        <v>151</v>
      </c>
      <c r="L50" s="3"/>
      <c r="M50" s="3"/>
      <c r="N50" s="111">
        <f t="shared" si="7"/>
        <v>0</v>
      </c>
      <c r="O50" s="132" t="e">
        <f t="shared" si="1"/>
        <v>#DIV/0!</v>
      </c>
    </row>
    <row r="51" spans="1:16">
      <c r="A51" s="205"/>
      <c r="B51" s="2" t="s">
        <v>152</v>
      </c>
      <c r="C51" s="2" t="s">
        <v>153</v>
      </c>
      <c r="D51" s="2" t="s">
        <v>175</v>
      </c>
      <c r="E51" s="3"/>
      <c r="F51" s="3"/>
      <c r="G51" s="3">
        <f t="shared" si="6"/>
        <v>0</v>
      </c>
      <c r="H51" s="3" t="e">
        <f t="shared" si="0"/>
        <v>#DIV/0!</v>
      </c>
      <c r="I51" s="2" t="s">
        <v>154</v>
      </c>
      <c r="J51" s="2" t="s">
        <v>155</v>
      </c>
      <c r="K51" s="2" t="s">
        <v>156</v>
      </c>
      <c r="L51" s="3"/>
      <c r="M51" s="3"/>
      <c r="N51" s="111">
        <f t="shared" si="7"/>
        <v>0</v>
      </c>
      <c r="O51" s="132" t="e">
        <f t="shared" si="1"/>
        <v>#DIV/0!</v>
      </c>
    </row>
    <row r="52" spans="1:16">
      <c r="A52" s="205"/>
      <c r="B52" s="2" t="s">
        <v>157</v>
      </c>
      <c r="C52" s="2" t="s">
        <v>158</v>
      </c>
      <c r="D52" s="2" t="s">
        <v>159</v>
      </c>
      <c r="E52" s="3"/>
      <c r="F52" s="3"/>
      <c r="G52" s="3">
        <f t="shared" si="6"/>
        <v>0</v>
      </c>
      <c r="H52" s="3" t="e">
        <f t="shared" si="0"/>
        <v>#DIV/0!</v>
      </c>
      <c r="I52" s="172" t="s">
        <v>160</v>
      </c>
      <c r="J52" s="172" t="s">
        <v>161</v>
      </c>
      <c r="K52" s="2" t="s">
        <v>162</v>
      </c>
      <c r="L52" s="3">
        <v>0</v>
      </c>
      <c r="M52" s="3"/>
      <c r="N52" s="111">
        <f t="shared" si="7"/>
        <v>0</v>
      </c>
      <c r="O52" s="132" t="e">
        <f t="shared" si="1"/>
        <v>#DIV/0!</v>
      </c>
    </row>
    <row r="53" spans="1:16">
      <c r="A53" s="205"/>
      <c r="B53" s="2" t="s">
        <v>163</v>
      </c>
      <c r="C53" s="2" t="s">
        <v>164</v>
      </c>
      <c r="D53" s="2" t="s">
        <v>165</v>
      </c>
      <c r="E53" s="3">
        <v>107091000</v>
      </c>
      <c r="F53" s="3">
        <v>72566000</v>
      </c>
      <c r="G53" s="3">
        <f t="shared" si="6"/>
        <v>-34525000</v>
      </c>
      <c r="H53" s="3">
        <f t="shared" si="0"/>
        <v>-32.238936978831092</v>
      </c>
      <c r="I53" s="173"/>
      <c r="J53" s="173"/>
      <c r="K53" s="2" t="s">
        <v>166</v>
      </c>
      <c r="L53" s="3">
        <v>0</v>
      </c>
      <c r="M53" s="3"/>
      <c r="N53" s="111">
        <f t="shared" si="7"/>
        <v>0</v>
      </c>
      <c r="O53" s="132" t="e">
        <f t="shared" si="1"/>
        <v>#DIV/0!</v>
      </c>
    </row>
    <row r="54" spans="1:16">
      <c r="A54" s="205"/>
      <c r="B54" s="2" t="s">
        <v>167</v>
      </c>
      <c r="C54" s="2" t="s">
        <v>167</v>
      </c>
      <c r="D54" s="2" t="s">
        <v>167</v>
      </c>
      <c r="E54" s="3"/>
      <c r="F54" s="3"/>
      <c r="G54" s="3">
        <f t="shared" si="6"/>
        <v>0</v>
      </c>
      <c r="H54" s="3" t="e">
        <f t="shared" si="0"/>
        <v>#DIV/0!</v>
      </c>
      <c r="I54" s="172" t="s">
        <v>168</v>
      </c>
      <c r="J54" s="172" t="s">
        <v>169</v>
      </c>
      <c r="K54" s="2" t="s">
        <v>170</v>
      </c>
      <c r="L54" s="3">
        <v>0</v>
      </c>
      <c r="M54" s="3"/>
      <c r="N54" s="111">
        <f t="shared" si="7"/>
        <v>0</v>
      </c>
      <c r="O54" s="132" t="e">
        <f t="shared" si="1"/>
        <v>#DIV/0!</v>
      </c>
    </row>
    <row r="55" spans="1:16">
      <c r="A55" s="205"/>
      <c r="B55" s="6"/>
      <c r="C55" s="6"/>
      <c r="D55" s="6"/>
      <c r="E55" s="3">
        <v>0</v>
      </c>
      <c r="F55" s="3">
        <v>0</v>
      </c>
      <c r="G55" s="3">
        <f t="shared" si="6"/>
        <v>0</v>
      </c>
      <c r="H55" s="3" t="e">
        <f t="shared" si="0"/>
        <v>#DIV/0!</v>
      </c>
      <c r="I55" s="173"/>
      <c r="J55" s="173"/>
      <c r="K55" s="2" t="s">
        <v>171</v>
      </c>
      <c r="L55" s="3">
        <v>0</v>
      </c>
      <c r="M55" s="3"/>
      <c r="N55" s="111">
        <f t="shared" si="7"/>
        <v>0</v>
      </c>
      <c r="O55" s="132" t="e">
        <f t="shared" si="1"/>
        <v>#DIV/0!</v>
      </c>
    </row>
    <row r="56" spans="1:16" ht="17.25" thickBot="1">
      <c r="A56" s="206"/>
      <c r="B56" s="208" t="s">
        <v>172</v>
      </c>
      <c r="C56" s="209"/>
      <c r="D56" s="210"/>
      <c r="E56" s="27">
        <f>SUM(E45:E55)</f>
        <v>998000000</v>
      </c>
      <c r="F56" s="27">
        <f>SUM(F45:F55)</f>
        <v>1103400000</v>
      </c>
      <c r="G56" s="27">
        <f>SUM(G45:G55)</f>
        <v>105400000</v>
      </c>
      <c r="H56" s="27">
        <f t="shared" si="0"/>
        <v>10.561122244488978</v>
      </c>
      <c r="I56" s="208" t="s">
        <v>172</v>
      </c>
      <c r="J56" s="209"/>
      <c r="K56" s="210"/>
      <c r="L56" s="27">
        <f>SUM(L45:L55)</f>
        <v>998000000</v>
      </c>
      <c r="M56" s="27">
        <f>SUM(M45:M55)</f>
        <v>1103400000</v>
      </c>
      <c r="N56" s="112">
        <f>SUM(N45:N55)</f>
        <v>105400000</v>
      </c>
      <c r="O56" s="132">
        <f t="shared" si="1"/>
        <v>10.561122244488978</v>
      </c>
      <c r="P56" s="10"/>
    </row>
    <row r="57" spans="1:16">
      <c r="A57" s="214" t="s">
        <v>119</v>
      </c>
      <c r="B57" s="207" t="s">
        <v>64</v>
      </c>
      <c r="C57" s="2" t="s">
        <v>65</v>
      </c>
      <c r="D57" s="2" t="s">
        <v>66</v>
      </c>
      <c r="E57" s="139">
        <v>382020000</v>
      </c>
      <c r="F57" s="139">
        <v>405000000</v>
      </c>
      <c r="G57" s="3">
        <f t="shared" ref="G57:G67" si="8">F57-E57</f>
        <v>22980000</v>
      </c>
      <c r="H57" s="116">
        <f t="shared" si="0"/>
        <v>6.0153918643002982</v>
      </c>
      <c r="I57" s="2" t="s">
        <v>67</v>
      </c>
      <c r="J57" s="2" t="s">
        <v>68</v>
      </c>
      <c r="K57" s="2" t="s">
        <v>69</v>
      </c>
      <c r="L57" s="141">
        <v>0</v>
      </c>
      <c r="M57" s="141">
        <v>0</v>
      </c>
      <c r="N57" s="111">
        <f t="shared" ref="N57:N67" si="9">M57-L57</f>
        <v>0</v>
      </c>
      <c r="O57" s="132" t="e">
        <f t="shared" si="1"/>
        <v>#DIV/0!</v>
      </c>
    </row>
    <row r="58" spans="1:16">
      <c r="A58" s="215"/>
      <c r="B58" s="174"/>
      <c r="C58" s="2" t="s">
        <v>70</v>
      </c>
      <c r="D58" s="2" t="s">
        <v>114</v>
      </c>
      <c r="E58" s="139"/>
      <c r="F58" s="139"/>
      <c r="G58" s="3">
        <f t="shared" si="8"/>
        <v>0</v>
      </c>
      <c r="H58" s="3" t="e">
        <f t="shared" si="0"/>
        <v>#DIV/0!</v>
      </c>
      <c r="I58" s="2" t="s">
        <v>71</v>
      </c>
      <c r="J58" s="2" t="s">
        <v>72</v>
      </c>
      <c r="K58" s="2" t="s">
        <v>73</v>
      </c>
      <c r="L58" s="141">
        <v>2000000</v>
      </c>
      <c r="M58" s="141">
        <v>3500000</v>
      </c>
      <c r="N58" s="111">
        <f t="shared" si="9"/>
        <v>1500000</v>
      </c>
      <c r="O58" s="132">
        <f t="shared" si="1"/>
        <v>75</v>
      </c>
    </row>
    <row r="59" spans="1:16" ht="27">
      <c r="A59" s="215"/>
      <c r="B59" s="173"/>
      <c r="C59" s="2" t="s">
        <v>74</v>
      </c>
      <c r="D59" s="7" t="s">
        <v>75</v>
      </c>
      <c r="E59" s="139">
        <v>48602880</v>
      </c>
      <c r="F59" s="139">
        <v>51500000</v>
      </c>
      <c r="G59" s="3">
        <f t="shared" si="8"/>
        <v>2897120</v>
      </c>
      <c r="H59" s="3">
        <f t="shared" si="0"/>
        <v>5.9607990308393246</v>
      </c>
      <c r="I59" s="2" t="s">
        <v>76</v>
      </c>
      <c r="J59" s="2" t="s">
        <v>77</v>
      </c>
      <c r="K59" s="2" t="s">
        <v>78</v>
      </c>
      <c r="L59" s="141">
        <v>644410000</v>
      </c>
      <c r="M59" s="141">
        <v>609350000</v>
      </c>
      <c r="N59" s="111">
        <f t="shared" si="9"/>
        <v>-35060000</v>
      </c>
      <c r="O59" s="132">
        <f t="shared" si="1"/>
        <v>-5.440635620179699</v>
      </c>
    </row>
    <row r="60" spans="1:16">
      <c r="A60" s="215"/>
      <c r="B60" s="2" t="s">
        <v>79</v>
      </c>
      <c r="C60" s="2" t="s">
        <v>80</v>
      </c>
      <c r="D60" s="2" t="s">
        <v>115</v>
      </c>
      <c r="E60" s="139">
        <v>40000000</v>
      </c>
      <c r="F60" s="139">
        <v>8550000</v>
      </c>
      <c r="G60" s="3">
        <f t="shared" si="8"/>
        <v>-31450000</v>
      </c>
      <c r="H60" s="3">
        <f t="shared" si="0"/>
        <v>-78.625</v>
      </c>
      <c r="I60" s="172" t="s">
        <v>81</v>
      </c>
      <c r="J60" s="172" t="s">
        <v>82</v>
      </c>
      <c r="K60" s="2" t="s">
        <v>83</v>
      </c>
      <c r="L60" s="141">
        <v>76530000</v>
      </c>
      <c r="M60" s="141">
        <v>62500000</v>
      </c>
      <c r="N60" s="111">
        <f t="shared" si="9"/>
        <v>-14030000</v>
      </c>
      <c r="O60" s="132">
        <f t="shared" si="1"/>
        <v>-18.33267999477329</v>
      </c>
      <c r="P60" s="10">
        <f>M60+M61</f>
        <v>132500000</v>
      </c>
    </row>
    <row r="61" spans="1:16">
      <c r="A61" s="215"/>
      <c r="B61" s="2" t="s">
        <v>84</v>
      </c>
      <c r="C61" s="2" t="s">
        <v>85</v>
      </c>
      <c r="D61" s="2" t="s">
        <v>86</v>
      </c>
      <c r="E61" s="139">
        <v>422510237</v>
      </c>
      <c r="F61" s="139">
        <v>327600000</v>
      </c>
      <c r="G61" s="3">
        <f t="shared" si="8"/>
        <v>-94910237</v>
      </c>
      <c r="H61" s="3">
        <f t="shared" si="0"/>
        <v>-22.463417140825396</v>
      </c>
      <c r="I61" s="173"/>
      <c r="J61" s="173"/>
      <c r="K61" s="2" t="s">
        <v>87</v>
      </c>
      <c r="L61" s="141">
        <v>79788000</v>
      </c>
      <c r="M61" s="141">
        <v>70000000</v>
      </c>
      <c r="N61" s="111">
        <f t="shared" si="9"/>
        <v>-9788000</v>
      </c>
      <c r="O61" s="132">
        <f t="shared" si="1"/>
        <v>-12.267508898581241</v>
      </c>
    </row>
    <row r="62" spans="1:16">
      <c r="A62" s="215"/>
      <c r="B62" s="2" t="s">
        <v>88</v>
      </c>
      <c r="C62" s="2" t="s">
        <v>89</v>
      </c>
      <c r="D62" s="2" t="s">
        <v>116</v>
      </c>
      <c r="E62" s="139"/>
      <c r="F62" s="139"/>
      <c r="G62" s="3">
        <f t="shared" si="8"/>
        <v>0</v>
      </c>
      <c r="H62" s="3" t="e">
        <f t="shared" ref="H62:H126" si="10">G62/E62*100</f>
        <v>#DIV/0!</v>
      </c>
      <c r="I62" s="2" t="s">
        <v>90</v>
      </c>
      <c r="J62" s="2" t="s">
        <v>91</v>
      </c>
      <c r="K62" s="2" t="s">
        <v>92</v>
      </c>
      <c r="L62" s="141"/>
      <c r="M62" s="141"/>
      <c r="N62" s="111">
        <f t="shared" si="9"/>
        <v>0</v>
      </c>
      <c r="O62" s="132" t="e">
        <f t="shared" ref="O62:O126" si="11">N62/L62*100</f>
        <v>#DIV/0!</v>
      </c>
    </row>
    <row r="63" spans="1:16">
      <c r="A63" s="215"/>
      <c r="B63" s="2" t="s">
        <v>93</v>
      </c>
      <c r="C63" s="2" t="s">
        <v>94</v>
      </c>
      <c r="D63" s="2" t="s">
        <v>470</v>
      </c>
      <c r="E63" s="139"/>
      <c r="F63" s="139"/>
      <c r="G63" s="3">
        <f t="shared" si="8"/>
        <v>0</v>
      </c>
      <c r="H63" s="3" t="e">
        <f t="shared" si="10"/>
        <v>#DIV/0!</v>
      </c>
      <c r="I63" s="2" t="s">
        <v>95</v>
      </c>
      <c r="J63" s="2" t="s">
        <v>96</v>
      </c>
      <c r="K63" s="2" t="s">
        <v>97</v>
      </c>
      <c r="L63" s="141"/>
      <c r="M63" s="141"/>
      <c r="N63" s="111">
        <f t="shared" si="9"/>
        <v>0</v>
      </c>
      <c r="O63" s="132" t="e">
        <f t="shared" si="11"/>
        <v>#DIV/0!</v>
      </c>
    </row>
    <row r="64" spans="1:16">
      <c r="A64" s="215"/>
      <c r="B64" s="2" t="s">
        <v>98</v>
      </c>
      <c r="C64" s="2" t="s">
        <v>99</v>
      </c>
      <c r="D64" s="2" t="s">
        <v>100</v>
      </c>
      <c r="E64" s="139">
        <v>110466883</v>
      </c>
      <c r="F64" s="139">
        <v>2850000</v>
      </c>
      <c r="G64" s="3">
        <f t="shared" si="8"/>
        <v>-107616883</v>
      </c>
      <c r="H64" s="3">
        <f t="shared" si="10"/>
        <v>-97.420041262502181</v>
      </c>
      <c r="I64" s="172" t="s">
        <v>101</v>
      </c>
      <c r="J64" s="172" t="s">
        <v>102</v>
      </c>
      <c r="K64" s="2" t="s">
        <v>103</v>
      </c>
      <c r="L64" s="141">
        <v>72400378</v>
      </c>
      <c r="M64" s="141">
        <v>36950000</v>
      </c>
      <c r="N64" s="111">
        <f t="shared" si="9"/>
        <v>-35450378</v>
      </c>
      <c r="O64" s="132">
        <f t="shared" si="11"/>
        <v>-48.9643548546114</v>
      </c>
    </row>
    <row r="65" spans="1:16">
      <c r="A65" s="215"/>
      <c r="B65" s="2" t="s">
        <v>104</v>
      </c>
      <c r="C65" s="2" t="s">
        <v>105</v>
      </c>
      <c r="D65" s="2" t="s">
        <v>118</v>
      </c>
      <c r="E65" s="139">
        <v>5000000</v>
      </c>
      <c r="F65" s="139">
        <v>5000000</v>
      </c>
      <c r="G65" s="3">
        <f t="shared" si="8"/>
        <v>0</v>
      </c>
      <c r="H65" s="3">
        <f t="shared" si="10"/>
        <v>0</v>
      </c>
      <c r="I65" s="173"/>
      <c r="J65" s="173"/>
      <c r="K65" s="2" t="s">
        <v>106</v>
      </c>
      <c r="L65" s="141">
        <v>37759009</v>
      </c>
      <c r="M65" s="141">
        <v>18000000</v>
      </c>
      <c r="N65" s="111">
        <f t="shared" si="9"/>
        <v>-19759009</v>
      </c>
      <c r="O65" s="132">
        <f t="shared" si="11"/>
        <v>-52.329257370075574</v>
      </c>
    </row>
    <row r="66" spans="1:16">
      <c r="A66" s="215"/>
      <c r="B66" s="2" t="s">
        <v>107</v>
      </c>
      <c r="C66" s="2" t="s">
        <v>107</v>
      </c>
      <c r="D66" s="2" t="s">
        <v>107</v>
      </c>
      <c r="E66" s="139">
        <v>0</v>
      </c>
      <c r="F66" s="139">
        <v>0</v>
      </c>
      <c r="G66" s="3">
        <f t="shared" si="8"/>
        <v>0</v>
      </c>
      <c r="H66" s="3" t="e">
        <f t="shared" si="10"/>
        <v>#DIV/0!</v>
      </c>
      <c r="I66" s="172" t="s">
        <v>108</v>
      </c>
      <c r="J66" s="172" t="s">
        <v>109</v>
      </c>
      <c r="K66" s="2" t="s">
        <v>110</v>
      </c>
      <c r="L66" s="141">
        <v>200000</v>
      </c>
      <c r="M66" s="141"/>
      <c r="N66" s="111">
        <f t="shared" si="9"/>
        <v>-200000</v>
      </c>
      <c r="O66" s="132">
        <f t="shared" si="11"/>
        <v>-100</v>
      </c>
    </row>
    <row r="67" spans="1:16" ht="17.25" thickBot="1">
      <c r="A67" s="215"/>
      <c r="B67" s="6"/>
      <c r="C67" s="6"/>
      <c r="D67" s="6"/>
      <c r="E67" s="3"/>
      <c r="F67" s="3"/>
      <c r="G67" s="3">
        <f t="shared" si="8"/>
        <v>0</v>
      </c>
      <c r="H67" s="106" t="e">
        <f t="shared" si="10"/>
        <v>#DIV/0!</v>
      </c>
      <c r="I67" s="173"/>
      <c r="J67" s="173"/>
      <c r="K67" s="2" t="s">
        <v>111</v>
      </c>
      <c r="L67" s="141">
        <v>95512613</v>
      </c>
      <c r="M67" s="141">
        <v>200000</v>
      </c>
      <c r="N67" s="111">
        <f t="shared" si="9"/>
        <v>-95312613</v>
      </c>
      <c r="O67" s="132">
        <f t="shared" si="11"/>
        <v>-99.790603571907297</v>
      </c>
    </row>
    <row r="68" spans="1:16" ht="17.25" thickBot="1">
      <c r="A68" s="216"/>
      <c r="B68" s="208" t="s">
        <v>112</v>
      </c>
      <c r="C68" s="209"/>
      <c r="D68" s="210"/>
      <c r="E68" s="27">
        <f>SUM(E57:E67)</f>
        <v>1008600000</v>
      </c>
      <c r="F68" s="27">
        <f>SUM(F57:F67)</f>
        <v>800500000</v>
      </c>
      <c r="G68" s="112">
        <f>SUM(G57:G67)</f>
        <v>-208100000</v>
      </c>
      <c r="H68" s="140">
        <f t="shared" si="10"/>
        <v>-20.632559984136424</v>
      </c>
      <c r="I68" s="209" t="s">
        <v>112</v>
      </c>
      <c r="J68" s="209"/>
      <c r="K68" s="210"/>
      <c r="L68" s="27">
        <f>SUM(L57:L67)</f>
        <v>1008600000</v>
      </c>
      <c r="M68" s="27">
        <f>SUM(M57:M67)</f>
        <v>800500000</v>
      </c>
      <c r="N68" s="112">
        <f>SUM(N57:N67)</f>
        <v>-208100000</v>
      </c>
      <c r="O68" s="132">
        <f t="shared" si="11"/>
        <v>-20.632559984136424</v>
      </c>
    </row>
    <row r="69" spans="1:16" customFormat="1" ht="13.5" customHeight="1">
      <c r="A69" s="177" t="s">
        <v>296</v>
      </c>
      <c r="B69" s="180" t="s">
        <v>177</v>
      </c>
      <c r="C69" s="29" t="s">
        <v>178</v>
      </c>
      <c r="D69" s="29" t="s">
        <v>179</v>
      </c>
      <c r="E69" s="31">
        <v>2171278440</v>
      </c>
      <c r="F69" s="30">
        <v>2252848920</v>
      </c>
      <c r="G69" s="31">
        <f t="shared" ref="G69:G82" si="12">F69-E69</f>
        <v>81570480</v>
      </c>
      <c r="H69" s="116">
        <f t="shared" si="10"/>
        <v>3.7567950059873483</v>
      </c>
      <c r="I69" s="80" t="s">
        <v>252</v>
      </c>
      <c r="J69" s="33" t="s">
        <v>253</v>
      </c>
      <c r="K69" s="34" t="s">
        <v>254</v>
      </c>
      <c r="L69" s="36">
        <v>507883674</v>
      </c>
      <c r="M69" s="35">
        <v>568832788</v>
      </c>
      <c r="N69" s="118">
        <f t="shared" ref="N69:N83" si="13">M69-L69</f>
        <v>60949114</v>
      </c>
      <c r="O69" s="132">
        <f t="shared" si="11"/>
        <v>12.000605083438851</v>
      </c>
    </row>
    <row r="70" spans="1:16" customFormat="1">
      <c r="A70" s="178"/>
      <c r="B70" s="181"/>
      <c r="C70" s="37" t="s">
        <v>183</v>
      </c>
      <c r="D70" s="37" t="s">
        <v>184</v>
      </c>
      <c r="E70" s="36">
        <v>53360000</v>
      </c>
      <c r="F70" s="38">
        <v>46160000</v>
      </c>
      <c r="G70" s="36">
        <f t="shared" si="12"/>
        <v>-7200000</v>
      </c>
      <c r="H70" s="3">
        <f t="shared" si="10"/>
        <v>-13.493253373313344</v>
      </c>
      <c r="I70" s="81" t="s">
        <v>295</v>
      </c>
      <c r="J70" s="40" t="s">
        <v>297</v>
      </c>
      <c r="K70" s="41" t="s">
        <v>298</v>
      </c>
      <c r="L70" s="36">
        <v>400000</v>
      </c>
      <c r="M70" s="42">
        <v>600000</v>
      </c>
      <c r="N70" s="118">
        <f t="shared" si="13"/>
        <v>200000</v>
      </c>
      <c r="O70" s="132">
        <f t="shared" si="11"/>
        <v>50</v>
      </c>
    </row>
    <row r="71" spans="1:16" customFormat="1" ht="27">
      <c r="A71" s="178"/>
      <c r="B71" s="182"/>
      <c r="C71" s="43" t="s">
        <v>188</v>
      </c>
      <c r="D71" s="43" t="s">
        <v>189</v>
      </c>
      <c r="E71" s="36">
        <v>437078000</v>
      </c>
      <c r="F71" s="38">
        <v>441730000</v>
      </c>
      <c r="G71" s="36">
        <f t="shared" si="12"/>
        <v>4652000</v>
      </c>
      <c r="H71" s="3">
        <f t="shared" si="10"/>
        <v>1.0643409185545829</v>
      </c>
      <c r="I71" s="82" t="s">
        <v>255</v>
      </c>
      <c r="J71" s="37" t="s">
        <v>256</v>
      </c>
      <c r="K71" s="37" t="s">
        <v>257</v>
      </c>
      <c r="L71" s="42">
        <v>490781576</v>
      </c>
      <c r="M71" s="42">
        <v>497124768</v>
      </c>
      <c r="N71" s="118">
        <f t="shared" si="13"/>
        <v>6343192</v>
      </c>
      <c r="O71" s="132">
        <f t="shared" si="11"/>
        <v>1.2924674254683106</v>
      </c>
    </row>
    <row r="72" spans="1:16" customFormat="1">
      <c r="A72" s="178"/>
      <c r="B72" s="44" t="s">
        <v>193</v>
      </c>
      <c r="C72" s="37" t="s">
        <v>194</v>
      </c>
      <c r="D72" s="37" t="s">
        <v>240</v>
      </c>
      <c r="E72" s="36">
        <v>137632000</v>
      </c>
      <c r="F72" s="38">
        <v>134636000</v>
      </c>
      <c r="G72" s="36">
        <f t="shared" si="12"/>
        <v>-2996000</v>
      </c>
      <c r="H72" s="3">
        <f t="shared" si="10"/>
        <v>-2.1768193443385262</v>
      </c>
      <c r="I72" s="183" t="s">
        <v>258</v>
      </c>
      <c r="J72" s="185" t="s">
        <v>259</v>
      </c>
      <c r="K72" s="37" t="s">
        <v>260</v>
      </c>
      <c r="L72" s="42">
        <v>5000000</v>
      </c>
      <c r="M72" s="42"/>
      <c r="N72" s="118">
        <f t="shared" si="13"/>
        <v>-5000000</v>
      </c>
      <c r="O72" s="132">
        <f t="shared" si="11"/>
        <v>-100</v>
      </c>
      <c r="P72" s="68">
        <f>M72+M73</f>
        <v>73800000</v>
      </c>
    </row>
    <row r="73" spans="1:16" customFormat="1">
      <c r="A73" s="178"/>
      <c r="B73" s="45" t="s">
        <v>199</v>
      </c>
      <c r="C73" s="43" t="s">
        <v>233</v>
      </c>
      <c r="D73" s="43" t="s">
        <v>261</v>
      </c>
      <c r="E73" s="36">
        <v>990825250</v>
      </c>
      <c r="F73" s="36">
        <v>1015856500</v>
      </c>
      <c r="G73" s="36">
        <f t="shared" si="12"/>
        <v>25031250</v>
      </c>
      <c r="H73" s="3">
        <f t="shared" si="10"/>
        <v>2.5263032002868315</v>
      </c>
      <c r="I73" s="184"/>
      <c r="J73" s="186"/>
      <c r="K73" s="37" t="s">
        <v>262</v>
      </c>
      <c r="L73" s="42">
        <v>100992000</v>
      </c>
      <c r="M73" s="42">
        <v>73800000</v>
      </c>
      <c r="N73" s="118">
        <f t="shared" si="13"/>
        <v>-27192000</v>
      </c>
      <c r="O73" s="132">
        <f t="shared" si="11"/>
        <v>-26.924904942965778</v>
      </c>
    </row>
    <row r="74" spans="1:16" customFormat="1">
      <c r="A74" s="178"/>
      <c r="B74" s="45" t="s">
        <v>241</v>
      </c>
      <c r="C74" s="43" t="s">
        <v>242</v>
      </c>
      <c r="D74" s="43" t="s">
        <v>205</v>
      </c>
      <c r="E74" s="36"/>
      <c r="F74" s="36"/>
      <c r="G74" s="36">
        <f t="shared" si="12"/>
        <v>0</v>
      </c>
      <c r="H74" s="3" t="e">
        <f t="shared" si="10"/>
        <v>#DIV/0!</v>
      </c>
      <c r="I74" s="183" t="s">
        <v>263</v>
      </c>
      <c r="J74" s="185" t="s">
        <v>264</v>
      </c>
      <c r="K74" s="43" t="s">
        <v>265</v>
      </c>
      <c r="L74" s="42">
        <v>1582368276</v>
      </c>
      <c r="M74" s="42">
        <v>1843233800</v>
      </c>
      <c r="N74" s="118">
        <f t="shared" si="13"/>
        <v>260865524</v>
      </c>
      <c r="O74" s="132">
        <f t="shared" si="11"/>
        <v>16.485765542483612</v>
      </c>
    </row>
    <row r="75" spans="1:16" customFormat="1">
      <c r="A75" s="178"/>
      <c r="B75" s="45" t="s">
        <v>266</v>
      </c>
      <c r="C75" s="43" t="s">
        <v>267</v>
      </c>
      <c r="D75" s="43" t="s">
        <v>268</v>
      </c>
      <c r="E75" s="36"/>
      <c r="F75" s="36"/>
      <c r="G75" s="36">
        <f t="shared" si="12"/>
        <v>0</v>
      </c>
      <c r="H75" s="3" t="e">
        <f t="shared" si="10"/>
        <v>#DIV/0!</v>
      </c>
      <c r="I75" s="184"/>
      <c r="J75" s="186"/>
      <c r="K75" s="43" t="s">
        <v>269</v>
      </c>
      <c r="L75" s="42">
        <v>302111600</v>
      </c>
      <c r="M75" s="42">
        <v>312000000</v>
      </c>
      <c r="N75" s="118">
        <f t="shared" si="13"/>
        <v>9888400</v>
      </c>
      <c r="O75" s="132">
        <f t="shared" si="11"/>
        <v>3.2730951079005242</v>
      </c>
    </row>
    <row r="76" spans="1:16" customFormat="1">
      <c r="A76" s="178"/>
      <c r="B76" s="45" t="s">
        <v>270</v>
      </c>
      <c r="C76" s="43" t="s">
        <v>271</v>
      </c>
      <c r="D76" s="43" t="s">
        <v>272</v>
      </c>
      <c r="E76" s="36">
        <v>22609861</v>
      </c>
      <c r="F76" s="36">
        <v>6000000</v>
      </c>
      <c r="G76" s="36">
        <f t="shared" si="12"/>
        <v>-16609861</v>
      </c>
      <c r="H76" s="3">
        <f t="shared" si="10"/>
        <v>-73.4629062956203</v>
      </c>
      <c r="I76" s="82" t="s">
        <v>273</v>
      </c>
      <c r="J76" s="37" t="s">
        <v>274</v>
      </c>
      <c r="K76" s="37" t="s">
        <v>275</v>
      </c>
      <c r="L76" s="46"/>
      <c r="M76" s="42"/>
      <c r="N76" s="118">
        <f>E97+E84+E68+E56+E44+E32</f>
        <v>11305595993</v>
      </c>
      <c r="O76" s="132" t="e">
        <f t="shared" si="11"/>
        <v>#DIV/0!</v>
      </c>
    </row>
    <row r="77" spans="1:16" customFormat="1">
      <c r="A77" s="178"/>
      <c r="B77" s="44" t="s">
        <v>276</v>
      </c>
      <c r="C77" s="37" t="s">
        <v>277</v>
      </c>
      <c r="D77" s="37" t="s">
        <v>278</v>
      </c>
      <c r="E77" s="36">
        <v>16860387</v>
      </c>
      <c r="F77" s="36">
        <v>12939693</v>
      </c>
      <c r="G77" s="36">
        <f t="shared" si="12"/>
        <v>-3920694</v>
      </c>
      <c r="H77" s="3">
        <f t="shared" si="10"/>
        <v>-23.253879047972031</v>
      </c>
      <c r="I77" s="82" t="s">
        <v>279</v>
      </c>
      <c r="J77" s="37" t="s">
        <v>280</v>
      </c>
      <c r="K77" s="37" t="s">
        <v>281</v>
      </c>
      <c r="L77" s="46">
        <v>11500000</v>
      </c>
      <c r="M77" s="42">
        <v>10000000</v>
      </c>
      <c r="N77" s="118">
        <f t="shared" si="13"/>
        <v>-1500000</v>
      </c>
      <c r="O77" s="132">
        <f t="shared" si="11"/>
        <v>-13.043478260869565</v>
      </c>
    </row>
    <row r="78" spans="1:16" customFormat="1">
      <c r="A78" s="178"/>
      <c r="B78" s="187" t="s">
        <v>282</v>
      </c>
      <c r="C78" s="189" t="s">
        <v>283</v>
      </c>
      <c r="D78" s="37" t="s">
        <v>243</v>
      </c>
      <c r="E78" s="36">
        <v>24000000</v>
      </c>
      <c r="F78" s="36">
        <v>24000000</v>
      </c>
      <c r="G78" s="36">
        <f t="shared" si="12"/>
        <v>0</v>
      </c>
      <c r="H78" s="3">
        <f t="shared" si="10"/>
        <v>0</v>
      </c>
      <c r="I78" s="183" t="s">
        <v>284</v>
      </c>
      <c r="J78" s="185" t="s">
        <v>285</v>
      </c>
      <c r="K78" s="37" t="s">
        <v>286</v>
      </c>
      <c r="L78" s="42">
        <v>987155747</v>
      </c>
      <c r="M78" s="42">
        <v>917119407</v>
      </c>
      <c r="N78" s="118">
        <f t="shared" si="13"/>
        <v>-70036340</v>
      </c>
      <c r="O78" s="132">
        <f t="shared" si="11"/>
        <v>-7.0947609040258168</v>
      </c>
    </row>
    <row r="79" spans="1:16" customFormat="1">
      <c r="A79" s="178"/>
      <c r="B79" s="188"/>
      <c r="C79" s="189"/>
      <c r="D79" s="37" t="s">
        <v>287</v>
      </c>
      <c r="E79" s="36">
        <v>24000000</v>
      </c>
      <c r="F79" s="36">
        <v>24000000</v>
      </c>
      <c r="G79" s="36">
        <f t="shared" si="12"/>
        <v>0</v>
      </c>
      <c r="H79" s="3">
        <f t="shared" si="10"/>
        <v>0</v>
      </c>
      <c r="I79" s="184"/>
      <c r="J79" s="186"/>
      <c r="K79" s="37" t="s">
        <v>294</v>
      </c>
      <c r="L79" s="42">
        <v>179830451</v>
      </c>
      <c r="M79" s="42">
        <v>100000000</v>
      </c>
      <c r="N79" s="118">
        <f t="shared" si="13"/>
        <v>-79830451</v>
      </c>
      <c r="O79" s="132">
        <f t="shared" si="11"/>
        <v>-44.392065168095471</v>
      </c>
    </row>
    <row r="80" spans="1:16" customFormat="1">
      <c r="A80" s="178"/>
      <c r="B80" s="190" t="s">
        <v>288</v>
      </c>
      <c r="C80" s="192" t="s">
        <v>289</v>
      </c>
      <c r="D80" s="37" t="s">
        <v>290</v>
      </c>
      <c r="E80" s="36">
        <v>209668451</v>
      </c>
      <c r="F80" s="36">
        <v>233668451</v>
      </c>
      <c r="G80" s="36">
        <f t="shared" si="12"/>
        <v>24000000</v>
      </c>
      <c r="H80" s="3">
        <f t="shared" si="10"/>
        <v>11.446643443748245</v>
      </c>
      <c r="I80" s="183" t="s">
        <v>244</v>
      </c>
      <c r="J80" s="193" t="s">
        <v>245</v>
      </c>
      <c r="K80" s="37" t="s">
        <v>228</v>
      </c>
      <c r="L80" s="42">
        <v>564877</v>
      </c>
      <c r="M80" s="42">
        <v>638405</v>
      </c>
      <c r="N80" s="118">
        <f t="shared" si="13"/>
        <v>73528</v>
      </c>
      <c r="O80" s="132">
        <f t="shared" si="11"/>
        <v>13.016639020530132</v>
      </c>
    </row>
    <row r="81" spans="1:15" customFormat="1">
      <c r="A81" s="178"/>
      <c r="B81" s="191"/>
      <c r="C81" s="192"/>
      <c r="D81" s="37" t="s">
        <v>291</v>
      </c>
      <c r="E81" s="36">
        <v>203290436</v>
      </c>
      <c r="F81" s="36">
        <v>227290436</v>
      </c>
      <c r="G81" s="36">
        <f t="shared" si="12"/>
        <v>24000000</v>
      </c>
      <c r="H81" s="3">
        <f t="shared" si="10"/>
        <v>11.805769357492055</v>
      </c>
      <c r="I81" s="184"/>
      <c r="J81" s="194"/>
      <c r="K81" s="37" t="s">
        <v>229</v>
      </c>
      <c r="L81" s="47">
        <v>74014624</v>
      </c>
      <c r="M81" s="47">
        <v>47780832</v>
      </c>
      <c r="N81" s="118">
        <f t="shared" si="13"/>
        <v>-26233792</v>
      </c>
      <c r="O81" s="132">
        <f t="shared" si="11"/>
        <v>-35.444065756518604</v>
      </c>
    </row>
    <row r="82" spans="1:15" customFormat="1" ht="13.5" customHeight="1">
      <c r="A82" s="178"/>
      <c r="B82" s="45" t="s">
        <v>225</v>
      </c>
      <c r="C82" s="43" t="s">
        <v>225</v>
      </c>
      <c r="D82" s="37" t="s">
        <v>292</v>
      </c>
      <c r="E82" s="36"/>
      <c r="F82" s="36"/>
      <c r="G82" s="36">
        <f t="shared" si="12"/>
        <v>0</v>
      </c>
      <c r="H82" s="3" t="e">
        <f t="shared" si="10"/>
        <v>#DIV/0!</v>
      </c>
      <c r="I82" s="183" t="s">
        <v>246</v>
      </c>
      <c r="J82" s="185" t="s">
        <v>247</v>
      </c>
      <c r="K82" s="37" t="s">
        <v>243</v>
      </c>
      <c r="L82" s="42">
        <v>24000000</v>
      </c>
      <c r="M82" s="42">
        <v>24000000</v>
      </c>
      <c r="N82" s="118">
        <f t="shared" si="13"/>
        <v>0</v>
      </c>
      <c r="O82" s="132">
        <f t="shared" si="11"/>
        <v>0</v>
      </c>
    </row>
    <row r="83" spans="1:15" customFormat="1" ht="17.25" thickBot="1">
      <c r="A83" s="178"/>
      <c r="B83" s="49"/>
      <c r="C83" s="50"/>
      <c r="D83" s="51"/>
      <c r="E83" s="52"/>
      <c r="F83" s="53"/>
      <c r="G83" s="52"/>
      <c r="H83" s="106" t="e">
        <f t="shared" si="10"/>
        <v>#DIV/0!</v>
      </c>
      <c r="I83" s="195"/>
      <c r="J83" s="196"/>
      <c r="K83" s="51" t="s">
        <v>248</v>
      </c>
      <c r="L83" s="54">
        <v>24000000</v>
      </c>
      <c r="M83" s="54">
        <v>24000000</v>
      </c>
      <c r="N83" s="118">
        <f t="shared" si="13"/>
        <v>0</v>
      </c>
      <c r="O83" s="132">
        <f t="shared" si="11"/>
        <v>0</v>
      </c>
    </row>
    <row r="84" spans="1:15" customFormat="1" ht="16.5" customHeight="1" thickTop="1" thickBot="1">
      <c r="A84" s="179"/>
      <c r="B84" s="55" t="s">
        <v>293</v>
      </c>
      <c r="C84" s="56"/>
      <c r="D84" s="57"/>
      <c r="E84" s="58">
        <f>SUM(E69:E83)</f>
        <v>4290602825</v>
      </c>
      <c r="F84" s="58">
        <f>SUM(F69:F83)</f>
        <v>4419130000</v>
      </c>
      <c r="G84" s="59">
        <f>SUM(G69:G83)</f>
        <v>128527175</v>
      </c>
      <c r="H84" s="138">
        <f t="shared" si="10"/>
        <v>2.9955505145130741</v>
      </c>
      <c r="I84" s="55" t="s">
        <v>293</v>
      </c>
      <c r="J84" s="57"/>
      <c r="K84" s="60"/>
      <c r="L84" s="61">
        <f>SUM(L69:L83)</f>
        <v>4290602825</v>
      </c>
      <c r="M84" s="61">
        <f>SUM(M69:M83)</f>
        <v>4419130000</v>
      </c>
      <c r="N84" s="119">
        <f>SUM(N69:N83)</f>
        <v>11434123168</v>
      </c>
      <c r="O84" s="132">
        <f t="shared" si="11"/>
        <v>266.49223044782758</v>
      </c>
    </row>
    <row r="85" spans="1:15">
      <c r="A85" s="197" t="s">
        <v>176</v>
      </c>
      <c r="B85" s="199" t="s">
        <v>177</v>
      </c>
      <c r="C85" s="11" t="s">
        <v>178</v>
      </c>
      <c r="D85" s="11" t="s">
        <v>179</v>
      </c>
      <c r="E85" s="12">
        <v>236418850</v>
      </c>
      <c r="F85" s="12">
        <v>243973000</v>
      </c>
      <c r="G85" s="12">
        <f>F85-E85</f>
        <v>7554150</v>
      </c>
      <c r="H85" s="116">
        <f t="shared" si="10"/>
        <v>3.1952401426536001</v>
      </c>
      <c r="I85" s="11" t="s">
        <v>180</v>
      </c>
      <c r="J85" s="11" t="s">
        <v>181</v>
      </c>
      <c r="K85" s="11" t="s">
        <v>182</v>
      </c>
      <c r="L85" s="12"/>
      <c r="M85" s="12"/>
      <c r="N85" s="113">
        <f>M85-L85</f>
        <v>0</v>
      </c>
      <c r="O85" s="132" t="e">
        <f t="shared" si="11"/>
        <v>#DIV/0!</v>
      </c>
    </row>
    <row r="86" spans="1:15">
      <c r="A86" s="198"/>
      <c r="B86" s="200"/>
      <c r="C86" s="11" t="s">
        <v>183</v>
      </c>
      <c r="D86" s="11" t="s">
        <v>184</v>
      </c>
      <c r="E86" s="12">
        <v>682000</v>
      </c>
      <c r="F86" s="12">
        <v>1128000</v>
      </c>
      <c r="G86" s="12">
        <f>F86-E86</f>
        <v>446000</v>
      </c>
      <c r="H86" s="3">
        <f t="shared" si="10"/>
        <v>65.395894428152488</v>
      </c>
      <c r="I86" s="11" t="s">
        <v>185</v>
      </c>
      <c r="J86" s="11" t="s">
        <v>186</v>
      </c>
      <c r="K86" s="11" t="s">
        <v>187</v>
      </c>
      <c r="L86" s="12"/>
      <c r="M86" s="12"/>
      <c r="N86" s="113">
        <f>M86-L86</f>
        <v>0</v>
      </c>
      <c r="O86" s="132" t="e">
        <f t="shared" si="11"/>
        <v>#DIV/0!</v>
      </c>
    </row>
    <row r="87" spans="1:15" ht="27">
      <c r="A87" s="198"/>
      <c r="B87" s="165"/>
      <c r="C87" s="11" t="s">
        <v>188</v>
      </c>
      <c r="D87" s="14" t="s">
        <v>189</v>
      </c>
      <c r="E87" s="12">
        <v>29419150</v>
      </c>
      <c r="F87" s="12">
        <v>28690000</v>
      </c>
      <c r="G87" s="12">
        <f>F87-E87</f>
        <v>-729150</v>
      </c>
      <c r="H87" s="3">
        <f t="shared" si="10"/>
        <v>-2.4784876517506453</v>
      </c>
      <c r="I87" s="11" t="s">
        <v>190</v>
      </c>
      <c r="J87" s="11" t="s">
        <v>191</v>
      </c>
      <c r="K87" s="11" t="s">
        <v>192</v>
      </c>
      <c r="L87" s="12">
        <v>365798000</v>
      </c>
      <c r="M87" s="12">
        <v>361769000</v>
      </c>
      <c r="N87" s="113">
        <f>M87-L87</f>
        <v>-4029000</v>
      </c>
      <c r="O87" s="132">
        <f t="shared" si="11"/>
        <v>-1.1014275638467133</v>
      </c>
    </row>
    <row r="88" spans="1:15">
      <c r="A88" s="198"/>
      <c r="B88" s="11" t="s">
        <v>193</v>
      </c>
      <c r="C88" s="11" t="s">
        <v>194</v>
      </c>
      <c r="D88" s="11" t="s">
        <v>195</v>
      </c>
      <c r="E88" s="12">
        <v>17836867</v>
      </c>
      <c r="F88" s="12">
        <v>18707857</v>
      </c>
      <c r="G88" s="12">
        <f>F88-E88</f>
        <v>870990</v>
      </c>
      <c r="H88" s="3">
        <f t="shared" si="10"/>
        <v>4.8830884930632719</v>
      </c>
      <c r="I88" s="164" t="s">
        <v>196</v>
      </c>
      <c r="J88" s="164" t="s">
        <v>197</v>
      </c>
      <c r="K88" s="164" t="s">
        <v>198</v>
      </c>
      <c r="L88" s="166">
        <v>1000000</v>
      </c>
      <c r="M88" s="166">
        <v>1000000</v>
      </c>
      <c r="N88" s="168">
        <f>M88-L88</f>
        <v>0</v>
      </c>
      <c r="O88" s="170">
        <f t="shared" si="11"/>
        <v>0</v>
      </c>
    </row>
    <row r="89" spans="1:15" ht="27">
      <c r="A89" s="198"/>
      <c r="B89" s="164" t="s">
        <v>199</v>
      </c>
      <c r="C89" s="11" t="s">
        <v>471</v>
      </c>
      <c r="D89" s="14" t="s">
        <v>473</v>
      </c>
      <c r="E89" s="12">
        <v>40019600</v>
      </c>
      <c r="F89" s="12">
        <v>39648000</v>
      </c>
      <c r="G89" s="12"/>
      <c r="H89" s="3"/>
      <c r="I89" s="200"/>
      <c r="J89" s="200"/>
      <c r="K89" s="165"/>
      <c r="L89" s="167"/>
      <c r="M89" s="167"/>
      <c r="N89" s="169"/>
      <c r="O89" s="171"/>
    </row>
    <row r="90" spans="1:15">
      <c r="A90" s="198"/>
      <c r="B90" s="165"/>
      <c r="C90" s="11" t="s">
        <v>472</v>
      </c>
      <c r="D90" s="11" t="s">
        <v>201</v>
      </c>
      <c r="E90" s="12">
        <v>48914000</v>
      </c>
      <c r="F90" s="12">
        <v>36180000</v>
      </c>
      <c r="G90" s="12">
        <f t="shared" ref="G90:G96" si="14">F90-E90</f>
        <v>-12734000</v>
      </c>
      <c r="H90" s="3">
        <f t="shared" si="10"/>
        <v>-26.033446457047059</v>
      </c>
      <c r="I90" s="165"/>
      <c r="J90" s="165"/>
      <c r="K90" s="11" t="s">
        <v>202</v>
      </c>
      <c r="L90" s="12">
        <v>2500000</v>
      </c>
      <c r="M90" s="12">
        <v>2000000</v>
      </c>
      <c r="N90" s="113">
        <f t="shared" ref="N90:N96" si="15">M90-L90</f>
        <v>-500000</v>
      </c>
      <c r="O90" s="132">
        <f t="shared" si="11"/>
        <v>-20</v>
      </c>
    </row>
    <row r="91" spans="1:15">
      <c r="A91" s="198"/>
      <c r="B91" s="11" t="s">
        <v>203</v>
      </c>
      <c r="C91" s="11" t="s">
        <v>204</v>
      </c>
      <c r="D91" s="11" t="s">
        <v>205</v>
      </c>
      <c r="E91" s="12"/>
      <c r="F91" s="12"/>
      <c r="G91" s="12">
        <f t="shared" si="14"/>
        <v>0</v>
      </c>
      <c r="H91" s="3" t="e">
        <f t="shared" si="10"/>
        <v>#DIV/0!</v>
      </c>
      <c r="I91" s="11" t="s">
        <v>206</v>
      </c>
      <c r="J91" s="11" t="s">
        <v>207</v>
      </c>
      <c r="K91" s="11" t="s">
        <v>208</v>
      </c>
      <c r="L91" s="12"/>
      <c r="M91" s="12"/>
      <c r="N91" s="113">
        <f t="shared" si="15"/>
        <v>0</v>
      </c>
      <c r="O91" s="132" t="e">
        <f t="shared" si="11"/>
        <v>#DIV/0!</v>
      </c>
    </row>
    <row r="92" spans="1:15">
      <c r="A92" s="198"/>
      <c r="B92" s="11" t="s">
        <v>209</v>
      </c>
      <c r="C92" s="11" t="s">
        <v>210</v>
      </c>
      <c r="D92" s="11" t="s">
        <v>211</v>
      </c>
      <c r="E92" s="12"/>
      <c r="F92" s="12"/>
      <c r="G92" s="12">
        <f t="shared" si="14"/>
        <v>0</v>
      </c>
      <c r="H92" s="3" t="e">
        <f t="shared" si="10"/>
        <v>#DIV/0!</v>
      </c>
      <c r="I92" s="11" t="s">
        <v>212</v>
      </c>
      <c r="J92" s="11" t="s">
        <v>213</v>
      </c>
      <c r="K92" s="11" t="s">
        <v>214</v>
      </c>
      <c r="L92" s="12"/>
      <c r="M92" s="12"/>
      <c r="N92" s="113">
        <f t="shared" si="15"/>
        <v>0</v>
      </c>
      <c r="O92" s="132" t="e">
        <f t="shared" si="11"/>
        <v>#DIV/0!</v>
      </c>
    </row>
    <row r="93" spans="1:15">
      <c r="A93" s="198"/>
      <c r="B93" s="11" t="s">
        <v>215</v>
      </c>
      <c r="C93" s="11" t="s">
        <v>216</v>
      </c>
      <c r="D93" s="11" t="s">
        <v>217</v>
      </c>
      <c r="E93" s="12"/>
      <c r="F93" s="12"/>
      <c r="G93" s="12">
        <f t="shared" si="14"/>
        <v>0</v>
      </c>
      <c r="H93" s="3" t="e">
        <f t="shared" si="10"/>
        <v>#DIV/0!</v>
      </c>
      <c r="I93" s="164" t="s">
        <v>218</v>
      </c>
      <c r="J93" s="164" t="s">
        <v>219</v>
      </c>
      <c r="K93" s="11" t="s">
        <v>220</v>
      </c>
      <c r="L93" s="12">
        <v>47680025</v>
      </c>
      <c r="M93" s="12">
        <v>0</v>
      </c>
      <c r="N93" s="113">
        <f t="shared" si="15"/>
        <v>-47680025</v>
      </c>
      <c r="O93" s="132">
        <f t="shared" si="11"/>
        <v>-100</v>
      </c>
    </row>
    <row r="94" spans="1:15">
      <c r="A94" s="198"/>
      <c r="B94" s="11" t="s">
        <v>221</v>
      </c>
      <c r="C94" s="11" t="s">
        <v>222</v>
      </c>
      <c r="D94" s="11" t="s">
        <v>223</v>
      </c>
      <c r="E94" s="12">
        <v>47686701</v>
      </c>
      <c r="F94" s="12">
        <v>10000</v>
      </c>
      <c r="G94" s="12">
        <f t="shared" si="14"/>
        <v>-47676701</v>
      </c>
      <c r="H94" s="3">
        <f t="shared" si="10"/>
        <v>-99.979029792813719</v>
      </c>
      <c r="I94" s="165"/>
      <c r="J94" s="165"/>
      <c r="K94" s="11" t="s">
        <v>224</v>
      </c>
      <c r="L94" s="12">
        <v>3991916</v>
      </c>
      <c r="M94" s="12">
        <v>3557857</v>
      </c>
      <c r="N94" s="113">
        <f t="shared" si="15"/>
        <v>-434059</v>
      </c>
      <c r="O94" s="132">
        <f t="shared" si="11"/>
        <v>-10.873450242940983</v>
      </c>
    </row>
    <row r="95" spans="1:15">
      <c r="A95" s="198"/>
      <c r="B95" s="11" t="s">
        <v>225</v>
      </c>
      <c r="C95" s="11" t="s">
        <v>225</v>
      </c>
      <c r="D95" s="11" t="s">
        <v>225</v>
      </c>
      <c r="E95" s="12"/>
      <c r="F95" s="12"/>
      <c r="G95" s="12">
        <f t="shared" si="14"/>
        <v>0</v>
      </c>
      <c r="H95" s="3" t="e">
        <f t="shared" si="10"/>
        <v>#DIV/0!</v>
      </c>
      <c r="I95" s="164" t="s">
        <v>226</v>
      </c>
      <c r="J95" s="164" t="s">
        <v>227</v>
      </c>
      <c r="K95" s="11" t="s">
        <v>228</v>
      </c>
      <c r="L95" s="12">
        <v>7227</v>
      </c>
      <c r="M95" s="12">
        <v>10000</v>
      </c>
      <c r="N95" s="113">
        <f t="shared" si="15"/>
        <v>2773</v>
      </c>
      <c r="O95" s="132">
        <f t="shared" si="11"/>
        <v>38.370001383700014</v>
      </c>
    </row>
    <row r="96" spans="1:15" ht="17.25" thickBot="1">
      <c r="A96" s="198"/>
      <c r="B96" s="15"/>
      <c r="C96" s="15"/>
      <c r="D96" s="15"/>
      <c r="E96" s="12"/>
      <c r="F96" s="12"/>
      <c r="G96" s="12">
        <f t="shared" si="14"/>
        <v>0</v>
      </c>
      <c r="H96" s="106" t="e">
        <f t="shared" si="10"/>
        <v>#DIV/0!</v>
      </c>
      <c r="I96" s="165"/>
      <c r="J96" s="165"/>
      <c r="K96" s="11" t="s">
        <v>229</v>
      </c>
      <c r="L96" s="12"/>
      <c r="M96" s="12"/>
      <c r="N96" s="113">
        <f t="shared" si="15"/>
        <v>0</v>
      </c>
      <c r="O96" s="132" t="e">
        <f t="shared" si="11"/>
        <v>#DIV/0!</v>
      </c>
    </row>
    <row r="97" spans="1:16" ht="17.25" thickBot="1">
      <c r="A97" s="198"/>
      <c r="B97" s="201" t="s">
        <v>230</v>
      </c>
      <c r="C97" s="202"/>
      <c r="D97" s="203"/>
      <c r="E97" s="64">
        <f>SUM(E85:E96)</f>
        <v>420977168</v>
      </c>
      <c r="F97" s="64">
        <f>SUM(F85:F96)</f>
        <v>368336857</v>
      </c>
      <c r="G97" s="120">
        <f>SUM(G85:G96)</f>
        <v>-52268711</v>
      </c>
      <c r="H97" s="140">
        <f t="shared" si="10"/>
        <v>-12.416044140427113</v>
      </c>
      <c r="I97" s="202" t="s">
        <v>230</v>
      </c>
      <c r="J97" s="202"/>
      <c r="K97" s="203"/>
      <c r="L97" s="64">
        <f>SUM(L85:L96)</f>
        <v>420977168</v>
      </c>
      <c r="M97" s="64">
        <f>SUM(M85:M96)</f>
        <v>368336857</v>
      </c>
      <c r="N97" s="120">
        <f>SUM(N85:N96)</f>
        <v>-52640311</v>
      </c>
      <c r="O97" s="132">
        <f t="shared" si="11"/>
        <v>-12.504314960853174</v>
      </c>
    </row>
    <row r="98" spans="1:16" ht="27.75" hidden="1" customHeight="1" thickBot="1">
      <c r="A98" s="65"/>
      <c r="B98" s="217" t="s">
        <v>249</v>
      </c>
      <c r="C98" s="218"/>
      <c r="D98" s="218"/>
      <c r="E98" s="66" t="e">
        <f>E32+#REF!+E44+E56+E68+E97+E84</f>
        <v>#REF!</v>
      </c>
      <c r="F98" s="66" t="e">
        <f>F32+#REF!+F44+F56+F68+F97+F84</f>
        <v>#REF!</v>
      </c>
      <c r="G98" s="66" t="e">
        <f>G32+#REF!+G44+G56+G68+G97+G84</f>
        <v>#REF!</v>
      </c>
      <c r="H98" s="116" t="e">
        <f t="shared" si="10"/>
        <v>#REF!</v>
      </c>
      <c r="I98" s="217" t="s">
        <v>249</v>
      </c>
      <c r="J98" s="218"/>
      <c r="K98" s="218"/>
      <c r="L98" s="66" t="e">
        <f>L32+#REF!+L44+L56+L68+L97+L84</f>
        <v>#REF!</v>
      </c>
      <c r="M98" s="66" t="e">
        <f>M32+#REF!+M44+M56+M68+M97+M84</f>
        <v>#REF!</v>
      </c>
      <c r="N98" s="125" t="e">
        <f>N32+#REF!+N44+N56+N68+N97+N84</f>
        <v>#REF!</v>
      </c>
      <c r="O98" s="132" t="e">
        <f t="shared" si="11"/>
        <v>#REF!</v>
      </c>
    </row>
    <row r="99" spans="1:16" ht="27.75" hidden="1" customHeight="1" thickBot="1">
      <c r="A99" s="220" t="s">
        <v>250</v>
      </c>
      <c r="B99" s="221"/>
      <c r="C99" s="221"/>
      <c r="D99" s="221"/>
      <c r="E99" s="67" t="e">
        <f>E98+E20</f>
        <v>#REF!</v>
      </c>
      <c r="F99" s="67" t="e">
        <f>F98+F20</f>
        <v>#REF!</v>
      </c>
      <c r="G99" s="67" t="e">
        <f>G98+G20</f>
        <v>#REF!</v>
      </c>
      <c r="H99" s="3" t="e">
        <f t="shared" si="10"/>
        <v>#REF!</v>
      </c>
      <c r="I99" s="219" t="s">
        <v>251</v>
      </c>
      <c r="J99" s="219"/>
      <c r="K99" s="219"/>
      <c r="L99" s="67" t="e">
        <f>L98+L20</f>
        <v>#REF!</v>
      </c>
      <c r="M99" s="67" t="e">
        <f>M98+M20</f>
        <v>#REF!</v>
      </c>
      <c r="N99" s="121" t="e">
        <f>N98+N20</f>
        <v>#REF!</v>
      </c>
      <c r="O99" s="132" t="e">
        <f t="shared" si="11"/>
        <v>#REF!</v>
      </c>
    </row>
    <row r="100" spans="1:16" ht="18.75" hidden="1" customHeight="1">
      <c r="A100" s="282" t="s">
        <v>312</v>
      </c>
      <c r="B100" s="285" t="s">
        <v>120</v>
      </c>
      <c r="C100" s="2" t="s">
        <v>313</v>
      </c>
      <c r="D100" s="2" t="s">
        <v>122</v>
      </c>
      <c r="E100" s="3" t="e">
        <f>[1]지부!E30+[1]지부!E42+[1]지부!E54</f>
        <v>#REF!</v>
      </c>
      <c r="F100" s="3" t="e">
        <f>[1]지부!F30+[1]지부!F42+[1]지부!F54</f>
        <v>#REF!</v>
      </c>
      <c r="G100" s="4" t="e">
        <f t="shared" ref="G100:G110" si="16">E100-F100</f>
        <v>#REF!</v>
      </c>
      <c r="H100" s="3" t="e">
        <f t="shared" si="10"/>
        <v>#REF!</v>
      </c>
      <c r="I100" s="77" t="s">
        <v>52</v>
      </c>
      <c r="J100" s="2" t="s">
        <v>314</v>
      </c>
      <c r="K100" s="2" t="s">
        <v>315</v>
      </c>
      <c r="L100" s="3" t="e">
        <f>[1]지부!K30+[1]지부!K42+[1]지부!K54</f>
        <v>#REF!</v>
      </c>
      <c r="M100" s="3" t="e">
        <f>[1]지부!L30+[1]지부!L42+[1]지부!L54</f>
        <v>#REF!</v>
      </c>
      <c r="N100" s="111" t="e">
        <f t="shared" ref="N100:N110" si="17">L100-M100</f>
        <v>#REF!</v>
      </c>
      <c r="O100" s="132" t="e">
        <f t="shared" si="11"/>
        <v>#REF!</v>
      </c>
      <c r="P100" s="10" t="e">
        <f>F101+F102+F105+F107</f>
        <v>#REF!</v>
      </c>
    </row>
    <row r="101" spans="1:16" ht="18.75" hidden="1" customHeight="1">
      <c r="A101" s="283"/>
      <c r="B101" s="264"/>
      <c r="C101" s="2" t="s">
        <v>316</v>
      </c>
      <c r="D101" s="2" t="s">
        <v>317</v>
      </c>
      <c r="E101" s="3" t="e">
        <f>[1]지부!E31+[1]지부!E43+[1]지부!E55</f>
        <v>#REF!</v>
      </c>
      <c r="F101" s="3" t="e">
        <f>[1]지부!F31+[1]지부!F43+[1]지부!F55</f>
        <v>#REF!</v>
      </c>
      <c r="G101" s="4" t="e">
        <f t="shared" si="16"/>
        <v>#REF!</v>
      </c>
      <c r="H101" s="3" t="e">
        <f t="shared" si="10"/>
        <v>#REF!</v>
      </c>
      <c r="I101" s="77" t="s">
        <v>318</v>
      </c>
      <c r="J101" s="2" t="s">
        <v>319</v>
      </c>
      <c r="K101" s="2" t="s">
        <v>320</v>
      </c>
      <c r="L101" s="3" t="e">
        <f>[1]지부!K31+[1]지부!K43+[1]지부!K55</f>
        <v>#REF!</v>
      </c>
      <c r="M101" s="3" t="e">
        <f>[1]지부!L31+[1]지부!L43+[1]지부!L55</f>
        <v>#REF!</v>
      </c>
      <c r="N101" s="111" t="e">
        <f t="shared" si="17"/>
        <v>#REF!</v>
      </c>
      <c r="O101" s="132" t="e">
        <f t="shared" si="11"/>
        <v>#REF!</v>
      </c>
    </row>
    <row r="102" spans="1:16" ht="18.75" hidden="1" customHeight="1">
      <c r="A102" s="283"/>
      <c r="B102" s="265"/>
      <c r="C102" s="2" t="s">
        <v>321</v>
      </c>
      <c r="D102" s="7" t="s">
        <v>132</v>
      </c>
      <c r="E102" s="3" t="e">
        <f>[1]지부!E32+[1]지부!E44+[1]지부!E56</f>
        <v>#REF!</v>
      </c>
      <c r="F102" s="3" t="e">
        <f>[1]지부!F32+[1]지부!F44+[1]지부!F56</f>
        <v>#REF!</v>
      </c>
      <c r="G102" s="4" t="e">
        <f t="shared" si="16"/>
        <v>#REF!</v>
      </c>
      <c r="H102" s="3" t="e">
        <f t="shared" si="10"/>
        <v>#REF!</v>
      </c>
      <c r="I102" s="77" t="s">
        <v>322</v>
      </c>
      <c r="J102" s="2" t="s">
        <v>134</v>
      </c>
      <c r="K102" s="2" t="s">
        <v>22</v>
      </c>
      <c r="L102" s="3" t="e">
        <f>[1]지부!K32+[1]지부!K44+[1]지부!K56</f>
        <v>#REF!</v>
      </c>
      <c r="M102" s="3" t="e">
        <f>[1]지부!L32+[1]지부!L44+[1]지부!L56</f>
        <v>#REF!</v>
      </c>
      <c r="N102" s="111" t="e">
        <f t="shared" si="17"/>
        <v>#REF!</v>
      </c>
      <c r="O102" s="132" t="e">
        <f t="shared" si="11"/>
        <v>#REF!</v>
      </c>
    </row>
    <row r="103" spans="1:16" ht="18.75" hidden="1" customHeight="1">
      <c r="A103" s="283"/>
      <c r="B103" s="78" t="s">
        <v>323</v>
      </c>
      <c r="C103" s="2" t="s">
        <v>137</v>
      </c>
      <c r="D103" s="2" t="s">
        <v>324</v>
      </c>
      <c r="E103" s="3" t="e">
        <f>[1]지부!E33+[1]지부!E45+[1]지부!E57</f>
        <v>#REF!</v>
      </c>
      <c r="F103" s="3" t="e">
        <f>[1]지부!F33+[1]지부!F45+[1]지부!F57</f>
        <v>#REF!</v>
      </c>
      <c r="G103" s="4" t="e">
        <f t="shared" si="16"/>
        <v>#REF!</v>
      </c>
      <c r="H103" s="3" t="e">
        <f t="shared" si="10"/>
        <v>#REF!</v>
      </c>
      <c r="I103" s="266" t="s">
        <v>55</v>
      </c>
      <c r="J103" s="172" t="s">
        <v>325</v>
      </c>
      <c r="K103" s="2" t="s">
        <v>141</v>
      </c>
      <c r="L103" s="3" t="e">
        <f>[1]지부!K33+[1]지부!K45+[1]지부!K57</f>
        <v>#REF!</v>
      </c>
      <c r="M103" s="3" t="e">
        <f>[1]지부!L33+[1]지부!L45+[1]지부!L57</f>
        <v>#REF!</v>
      </c>
      <c r="N103" s="111" t="e">
        <f t="shared" si="17"/>
        <v>#REF!</v>
      </c>
      <c r="O103" s="132" t="e">
        <f t="shared" si="11"/>
        <v>#REF!</v>
      </c>
    </row>
    <row r="104" spans="1:16" ht="18.75" hidden="1" customHeight="1">
      <c r="A104" s="283"/>
      <c r="B104" s="78" t="s">
        <v>142</v>
      </c>
      <c r="C104" s="2" t="s">
        <v>85</v>
      </c>
      <c r="D104" s="2" t="s">
        <v>326</v>
      </c>
      <c r="E104" s="3" t="e">
        <f>[1]지부!E34+[1]지부!E46+[1]지부!E58</f>
        <v>#REF!</v>
      </c>
      <c r="F104" s="3" t="e">
        <f>[1]지부!F34+[1]지부!F46+[1]지부!F58</f>
        <v>#REF!</v>
      </c>
      <c r="G104" s="4" t="e">
        <f t="shared" si="16"/>
        <v>#REF!</v>
      </c>
      <c r="H104" s="3" t="e">
        <f t="shared" si="10"/>
        <v>#REF!</v>
      </c>
      <c r="I104" s="267"/>
      <c r="J104" s="173"/>
      <c r="K104" s="2" t="s">
        <v>87</v>
      </c>
      <c r="L104" s="3" t="e">
        <f>[1]지부!K34+[1]지부!K46+[1]지부!K58</f>
        <v>#REF!</v>
      </c>
      <c r="M104" s="3" t="e">
        <f>[1]지부!L34+[1]지부!L46+[1]지부!L58</f>
        <v>#REF!</v>
      </c>
      <c r="N104" s="111" t="e">
        <f t="shared" si="17"/>
        <v>#REF!</v>
      </c>
      <c r="O104" s="132" t="e">
        <f t="shared" si="11"/>
        <v>#REF!</v>
      </c>
    </row>
    <row r="105" spans="1:16" ht="18.75" hidden="1" customHeight="1">
      <c r="A105" s="283"/>
      <c r="B105" s="78" t="s">
        <v>327</v>
      </c>
      <c r="C105" s="2" t="s">
        <v>89</v>
      </c>
      <c r="D105" s="2" t="s">
        <v>328</v>
      </c>
      <c r="E105" s="3" t="e">
        <f>[1]지부!E35+[1]지부!E47+[1]지부!E59</f>
        <v>#REF!</v>
      </c>
      <c r="F105" s="3" t="e">
        <f>[1]지부!F35+[1]지부!F47+[1]지부!F59</f>
        <v>#REF!</v>
      </c>
      <c r="G105" s="4" t="e">
        <f t="shared" si="16"/>
        <v>#REF!</v>
      </c>
      <c r="H105" s="3" t="e">
        <f t="shared" si="10"/>
        <v>#REF!</v>
      </c>
      <c r="I105" s="77" t="s">
        <v>329</v>
      </c>
      <c r="J105" s="2" t="s">
        <v>330</v>
      </c>
      <c r="K105" s="2" t="s">
        <v>92</v>
      </c>
      <c r="L105" s="3" t="e">
        <f>[1]지부!K35+[1]지부!K47+[1]지부!K59</f>
        <v>#REF!</v>
      </c>
      <c r="M105" s="3" t="e">
        <f>[1]지부!L35+[1]지부!L47+[1]지부!L59</f>
        <v>#REF!</v>
      </c>
      <c r="N105" s="111" t="e">
        <f t="shared" si="17"/>
        <v>#REF!</v>
      </c>
      <c r="O105" s="132" t="e">
        <f t="shared" si="11"/>
        <v>#REF!</v>
      </c>
    </row>
    <row r="106" spans="1:16" ht="18.75" hidden="1" customHeight="1">
      <c r="A106" s="283"/>
      <c r="B106" s="78" t="s">
        <v>93</v>
      </c>
      <c r="C106" s="2" t="s">
        <v>331</v>
      </c>
      <c r="D106" s="2" t="s">
        <v>332</v>
      </c>
      <c r="E106" s="3" t="e">
        <f>[1]지부!E36+[1]지부!E48+[1]지부!E60</f>
        <v>#REF!</v>
      </c>
      <c r="F106" s="3" t="e">
        <f>[1]지부!F36+[1]지부!F48+[1]지부!F60</f>
        <v>#REF!</v>
      </c>
      <c r="G106" s="4" t="e">
        <f t="shared" si="16"/>
        <v>#REF!</v>
      </c>
      <c r="H106" s="3" t="e">
        <f t="shared" si="10"/>
        <v>#REF!</v>
      </c>
      <c r="I106" s="77" t="s">
        <v>333</v>
      </c>
      <c r="J106" s="2" t="s">
        <v>96</v>
      </c>
      <c r="K106" s="2" t="s">
        <v>43</v>
      </c>
      <c r="L106" s="3" t="e">
        <f>[1]지부!K36+[1]지부!K48+[1]지부!K60</f>
        <v>#REF!</v>
      </c>
      <c r="M106" s="3" t="e">
        <f>[1]지부!L36+[1]지부!L48+[1]지부!L60</f>
        <v>#REF!</v>
      </c>
      <c r="N106" s="111" t="e">
        <f t="shared" si="17"/>
        <v>#REF!</v>
      </c>
      <c r="O106" s="132" t="e">
        <f t="shared" si="11"/>
        <v>#REF!</v>
      </c>
    </row>
    <row r="107" spans="1:16" ht="18.75" hidden="1" customHeight="1">
      <c r="A107" s="283"/>
      <c r="B107" s="78" t="s">
        <v>334</v>
      </c>
      <c r="C107" s="2" t="s">
        <v>335</v>
      </c>
      <c r="D107" s="2" t="s">
        <v>100</v>
      </c>
      <c r="E107" s="3" t="e">
        <f>[1]지부!E37+[1]지부!E49+[1]지부!E61</f>
        <v>#REF!</v>
      </c>
      <c r="F107" s="3" t="e">
        <f>[1]지부!F37+[1]지부!F49+[1]지부!F61</f>
        <v>#REF!</v>
      </c>
      <c r="G107" s="4" t="e">
        <f t="shared" si="16"/>
        <v>#REF!</v>
      </c>
      <c r="H107" s="3" t="e">
        <f t="shared" si="10"/>
        <v>#REF!</v>
      </c>
      <c r="I107" s="266" t="s">
        <v>101</v>
      </c>
      <c r="J107" s="172" t="s">
        <v>102</v>
      </c>
      <c r="K107" s="2" t="s">
        <v>103</v>
      </c>
      <c r="L107" s="3" t="e">
        <f>[1]지부!K37+[1]지부!K49+[1]지부!K61</f>
        <v>#REF!</v>
      </c>
      <c r="M107" s="3" t="e">
        <f>[1]지부!L37+[1]지부!L49+[1]지부!L61</f>
        <v>#REF!</v>
      </c>
      <c r="N107" s="111" t="e">
        <f t="shared" si="17"/>
        <v>#REF!</v>
      </c>
      <c r="O107" s="132" t="e">
        <f t="shared" si="11"/>
        <v>#REF!</v>
      </c>
    </row>
    <row r="108" spans="1:16" ht="18.75" hidden="1" customHeight="1">
      <c r="A108" s="283"/>
      <c r="B108" s="78" t="s">
        <v>104</v>
      </c>
      <c r="C108" s="2" t="s">
        <v>36</v>
      </c>
      <c r="D108" s="2" t="s">
        <v>336</v>
      </c>
      <c r="E108" s="3" t="e">
        <f>[1]지부!E38+[1]지부!E50+[1]지부!E62</f>
        <v>#REF!</v>
      </c>
      <c r="F108" s="3" t="e">
        <f>[1]지부!F38+[1]지부!F50+[1]지부!F62</f>
        <v>#REF!</v>
      </c>
      <c r="G108" s="4" t="e">
        <f t="shared" si="16"/>
        <v>#REF!</v>
      </c>
      <c r="H108" s="3" t="e">
        <f t="shared" si="10"/>
        <v>#REF!</v>
      </c>
      <c r="I108" s="267"/>
      <c r="J108" s="173"/>
      <c r="K108" s="2" t="s">
        <v>337</v>
      </c>
      <c r="L108" s="3" t="e">
        <f>[1]지부!K38+[1]지부!K50+[1]지부!K62</f>
        <v>#REF!</v>
      </c>
      <c r="M108" s="3" t="e">
        <f>[1]지부!L38+[1]지부!L50+[1]지부!L62</f>
        <v>#REF!</v>
      </c>
      <c r="N108" s="111" t="e">
        <f t="shared" si="17"/>
        <v>#REF!</v>
      </c>
      <c r="O108" s="132" t="e">
        <f t="shared" si="11"/>
        <v>#REF!</v>
      </c>
    </row>
    <row r="109" spans="1:16" ht="18.75" hidden="1" customHeight="1">
      <c r="A109" s="283"/>
      <c r="B109" s="78" t="s">
        <v>19</v>
      </c>
      <c r="C109" s="2" t="s">
        <v>19</v>
      </c>
      <c r="D109" s="2" t="s">
        <v>338</v>
      </c>
      <c r="E109" s="3" t="e">
        <f>[1]지부!E39+[1]지부!E51+[1]지부!E63</f>
        <v>#REF!</v>
      </c>
      <c r="F109" s="3" t="e">
        <f>[1]지부!F39+[1]지부!F51+[1]지부!F63</f>
        <v>#REF!</v>
      </c>
      <c r="G109" s="4" t="e">
        <f t="shared" si="16"/>
        <v>#REF!</v>
      </c>
      <c r="H109" s="3" t="e">
        <f t="shared" si="10"/>
        <v>#REF!</v>
      </c>
      <c r="I109" s="266" t="s">
        <v>108</v>
      </c>
      <c r="J109" s="172" t="s">
        <v>339</v>
      </c>
      <c r="K109" s="2" t="s">
        <v>340</v>
      </c>
      <c r="L109" s="3" t="e">
        <f>[1]지부!K39+[1]지부!K51+[1]지부!K63</f>
        <v>#REF!</v>
      </c>
      <c r="M109" s="3" t="e">
        <f>[1]지부!L39+[1]지부!L51+[1]지부!L63</f>
        <v>#REF!</v>
      </c>
      <c r="N109" s="111" t="e">
        <f t="shared" si="17"/>
        <v>#REF!</v>
      </c>
      <c r="O109" s="132" t="e">
        <f t="shared" si="11"/>
        <v>#REF!</v>
      </c>
    </row>
    <row r="110" spans="1:16" ht="18.75" hidden="1" customHeight="1">
      <c r="A110" s="283"/>
      <c r="B110" s="79"/>
      <c r="C110" s="6"/>
      <c r="D110" s="6"/>
      <c r="E110" s="3" t="e">
        <f>[1]지부!E40+[1]지부!E52+[1]지부!E64</f>
        <v>#REF!</v>
      </c>
      <c r="F110" s="3" t="e">
        <f>[1]지부!F40+[1]지부!F52+[1]지부!F64</f>
        <v>#REF!</v>
      </c>
      <c r="G110" s="4" t="e">
        <f t="shared" si="16"/>
        <v>#REF!</v>
      </c>
      <c r="H110" s="3" t="e">
        <f t="shared" si="10"/>
        <v>#REF!</v>
      </c>
      <c r="I110" s="267"/>
      <c r="J110" s="173"/>
      <c r="K110" s="2" t="s">
        <v>341</v>
      </c>
      <c r="L110" s="3" t="e">
        <f>[1]지부!K40+[1]지부!K52+[1]지부!K64</f>
        <v>#REF!</v>
      </c>
      <c r="M110" s="3" t="e">
        <f>[1]지부!L40+[1]지부!L52+[1]지부!L64</f>
        <v>#REF!</v>
      </c>
      <c r="N110" s="111" t="e">
        <f t="shared" si="17"/>
        <v>#REF!</v>
      </c>
      <c r="O110" s="132" t="e">
        <f t="shared" si="11"/>
        <v>#REF!</v>
      </c>
    </row>
    <row r="111" spans="1:16" ht="18.75" hidden="1" customHeight="1">
      <c r="A111" s="284"/>
      <c r="B111" s="268" t="s">
        <v>112</v>
      </c>
      <c r="C111" s="209"/>
      <c r="D111" s="210"/>
      <c r="E111" s="27" t="e">
        <f>SUM(E100:E110)</f>
        <v>#REF!</v>
      </c>
      <c r="F111" s="27" t="e">
        <f>SUM(F100:F110)</f>
        <v>#REF!</v>
      </c>
      <c r="G111" s="28" t="e">
        <f>SUM(G100:G110)</f>
        <v>#REF!</v>
      </c>
      <c r="H111" s="3" t="e">
        <f t="shared" si="10"/>
        <v>#REF!</v>
      </c>
      <c r="I111" s="209" t="s">
        <v>342</v>
      </c>
      <c r="J111" s="209"/>
      <c r="K111" s="210"/>
      <c r="L111" s="27" t="e">
        <f>SUM(L100:L110)</f>
        <v>#REF!</v>
      </c>
      <c r="M111" s="27" t="e">
        <f>SUM(M100:M110)</f>
        <v>#REF!</v>
      </c>
      <c r="N111" s="112" t="e">
        <f>SUM(N100:N110)</f>
        <v>#REF!</v>
      </c>
      <c r="O111" s="132" t="e">
        <f t="shared" si="11"/>
        <v>#REF!</v>
      </c>
    </row>
    <row r="112" spans="1:16" ht="18.75" hidden="1" customHeight="1">
      <c r="A112" s="272" t="s">
        <v>343</v>
      </c>
      <c r="B112" s="263" t="s">
        <v>120</v>
      </c>
      <c r="C112" s="2" t="s">
        <v>121</v>
      </c>
      <c r="D112" s="2" t="s">
        <v>122</v>
      </c>
      <c r="E112" s="3">
        <v>958580000</v>
      </c>
      <c r="F112" s="3">
        <v>939911880</v>
      </c>
      <c r="G112" s="4">
        <f t="shared" ref="G112:G123" si="18">E112-F112</f>
        <v>18668120</v>
      </c>
      <c r="H112" s="3">
        <f t="shared" si="10"/>
        <v>1.9474764756201881</v>
      </c>
      <c r="I112" s="77" t="s">
        <v>344</v>
      </c>
      <c r="J112" s="2" t="s">
        <v>314</v>
      </c>
      <c r="K112" s="2" t="s">
        <v>345</v>
      </c>
      <c r="L112" s="3">
        <v>0</v>
      </c>
      <c r="M112" s="3">
        <v>0</v>
      </c>
      <c r="N112" s="111">
        <f t="shared" ref="N112:N123" si="19">L112-M112</f>
        <v>0</v>
      </c>
      <c r="O112" s="132" t="e">
        <f t="shared" si="11"/>
        <v>#DIV/0!</v>
      </c>
    </row>
    <row r="113" spans="1:15" ht="18.75" hidden="1" customHeight="1">
      <c r="A113" s="273"/>
      <c r="B113" s="264"/>
      <c r="C113" s="2" t="s">
        <v>316</v>
      </c>
      <c r="D113" s="2" t="s">
        <v>114</v>
      </c>
      <c r="E113" s="3">
        <v>4660000</v>
      </c>
      <c r="F113" s="3">
        <v>2764260</v>
      </c>
      <c r="G113" s="4">
        <f t="shared" si="18"/>
        <v>1895740</v>
      </c>
      <c r="H113" s="3">
        <f t="shared" si="10"/>
        <v>40.681115879828326</v>
      </c>
      <c r="I113" s="77" t="s">
        <v>128</v>
      </c>
      <c r="J113" s="2" t="s">
        <v>346</v>
      </c>
      <c r="K113" s="2" t="s">
        <v>347</v>
      </c>
      <c r="L113" s="3">
        <v>94493000</v>
      </c>
      <c r="M113" s="3">
        <v>82261480</v>
      </c>
      <c r="N113" s="111">
        <f t="shared" si="19"/>
        <v>12231520</v>
      </c>
      <c r="O113" s="132">
        <f t="shared" si="11"/>
        <v>12.944366249351805</v>
      </c>
    </row>
    <row r="114" spans="1:15" ht="18.75" hidden="1" customHeight="1">
      <c r="A114" s="273"/>
      <c r="B114" s="265"/>
      <c r="C114" s="2" t="s">
        <v>131</v>
      </c>
      <c r="D114" s="7" t="s">
        <v>132</v>
      </c>
      <c r="E114" s="3">
        <v>139068000</v>
      </c>
      <c r="F114" s="3">
        <v>119403076</v>
      </c>
      <c r="G114" s="4">
        <f t="shared" si="18"/>
        <v>19664924</v>
      </c>
      <c r="H114" s="3">
        <f t="shared" si="10"/>
        <v>14.140509678718324</v>
      </c>
      <c r="I114" s="77" t="s">
        <v>133</v>
      </c>
      <c r="J114" s="2" t="s">
        <v>348</v>
      </c>
      <c r="K114" s="2" t="s">
        <v>22</v>
      </c>
      <c r="L114" s="3">
        <v>1490507000</v>
      </c>
      <c r="M114" s="3">
        <v>1490500040</v>
      </c>
      <c r="N114" s="111">
        <f t="shared" si="19"/>
        <v>6960</v>
      </c>
      <c r="O114" s="132">
        <f t="shared" si="11"/>
        <v>4.6695520383332654E-4</v>
      </c>
    </row>
    <row r="115" spans="1:15" ht="18.75" hidden="1" customHeight="1">
      <c r="A115" s="273"/>
      <c r="B115" s="78" t="s">
        <v>349</v>
      </c>
      <c r="C115" s="2" t="s">
        <v>350</v>
      </c>
      <c r="D115" s="2" t="s">
        <v>115</v>
      </c>
      <c r="E115" s="3">
        <v>196478000</v>
      </c>
      <c r="F115" s="3">
        <v>193055910</v>
      </c>
      <c r="G115" s="4">
        <f t="shared" si="18"/>
        <v>3422090</v>
      </c>
      <c r="H115" s="3">
        <f t="shared" si="10"/>
        <v>1.7417166298516882</v>
      </c>
      <c r="I115" s="266" t="s">
        <v>55</v>
      </c>
      <c r="J115" s="172" t="s">
        <v>351</v>
      </c>
      <c r="K115" s="2" t="s">
        <v>141</v>
      </c>
      <c r="L115" s="3">
        <v>109308000</v>
      </c>
      <c r="M115" s="3">
        <v>109152139</v>
      </c>
      <c r="N115" s="111">
        <f t="shared" si="19"/>
        <v>155861</v>
      </c>
      <c r="O115" s="132">
        <f t="shared" si="11"/>
        <v>0.14258883155853186</v>
      </c>
    </row>
    <row r="116" spans="1:15" ht="18.75" hidden="1" customHeight="1">
      <c r="A116" s="273"/>
      <c r="B116" s="78" t="s">
        <v>352</v>
      </c>
      <c r="C116" s="2" t="s">
        <v>353</v>
      </c>
      <c r="D116" s="2" t="s">
        <v>354</v>
      </c>
      <c r="E116" s="3">
        <v>597616000</v>
      </c>
      <c r="F116" s="3">
        <v>554927878</v>
      </c>
      <c r="G116" s="4">
        <f t="shared" si="18"/>
        <v>42688122</v>
      </c>
      <c r="H116" s="3">
        <f t="shared" si="10"/>
        <v>7.1430687933388661</v>
      </c>
      <c r="I116" s="267"/>
      <c r="J116" s="173"/>
      <c r="K116" s="2" t="s">
        <v>87</v>
      </c>
      <c r="L116" s="3">
        <v>25567000</v>
      </c>
      <c r="M116" s="3">
        <v>24263260</v>
      </c>
      <c r="N116" s="111">
        <f t="shared" si="19"/>
        <v>1303740</v>
      </c>
      <c r="O116" s="132">
        <f t="shared" si="11"/>
        <v>5.0993077013337507</v>
      </c>
    </row>
    <row r="117" spans="1:15" ht="18.75" hidden="1" customHeight="1">
      <c r="A117" s="273"/>
      <c r="B117" s="78" t="s">
        <v>88</v>
      </c>
      <c r="C117" s="2" t="s">
        <v>355</v>
      </c>
      <c r="D117" s="2" t="s">
        <v>116</v>
      </c>
      <c r="E117" s="3">
        <v>0</v>
      </c>
      <c r="F117" s="3">
        <v>0</v>
      </c>
      <c r="G117" s="4">
        <f t="shared" si="18"/>
        <v>0</v>
      </c>
      <c r="H117" s="3" t="e">
        <f t="shared" si="10"/>
        <v>#DIV/0!</v>
      </c>
      <c r="I117" s="77" t="s">
        <v>90</v>
      </c>
      <c r="J117" s="2" t="s">
        <v>356</v>
      </c>
      <c r="K117" s="2" t="s">
        <v>92</v>
      </c>
      <c r="L117" s="3">
        <v>0</v>
      </c>
      <c r="M117" s="3">
        <v>0</v>
      </c>
      <c r="N117" s="111">
        <f t="shared" si="19"/>
        <v>0</v>
      </c>
      <c r="O117" s="132" t="e">
        <f t="shared" si="11"/>
        <v>#DIV/0!</v>
      </c>
    </row>
    <row r="118" spans="1:15" ht="18.75" hidden="1" customHeight="1">
      <c r="A118" s="273"/>
      <c r="B118" s="78" t="s">
        <v>357</v>
      </c>
      <c r="C118" s="2" t="s">
        <v>94</v>
      </c>
      <c r="D118" s="2" t="s">
        <v>358</v>
      </c>
      <c r="E118" s="3">
        <v>0</v>
      </c>
      <c r="F118" s="3">
        <v>0</v>
      </c>
      <c r="G118" s="4">
        <f t="shared" si="18"/>
        <v>0</v>
      </c>
      <c r="H118" s="3" t="e">
        <f t="shared" si="10"/>
        <v>#DIV/0!</v>
      </c>
      <c r="I118" s="266" t="s">
        <v>95</v>
      </c>
      <c r="J118" s="172" t="s">
        <v>359</v>
      </c>
      <c r="K118" s="2" t="s">
        <v>360</v>
      </c>
      <c r="L118" s="3">
        <v>28000000</v>
      </c>
      <c r="M118" s="3">
        <v>27400000</v>
      </c>
      <c r="N118" s="111">
        <f t="shared" si="19"/>
        <v>600000</v>
      </c>
      <c r="O118" s="132">
        <f t="shared" si="11"/>
        <v>2.1428571428571428</v>
      </c>
    </row>
    <row r="119" spans="1:15" ht="18.75" hidden="1" customHeight="1">
      <c r="A119" s="273"/>
      <c r="B119" s="78" t="s">
        <v>334</v>
      </c>
      <c r="C119" s="2" t="s">
        <v>361</v>
      </c>
      <c r="D119" s="2" t="s">
        <v>100</v>
      </c>
      <c r="E119" s="3">
        <v>500000</v>
      </c>
      <c r="F119" s="3">
        <v>0</v>
      </c>
      <c r="G119" s="4">
        <f t="shared" si="18"/>
        <v>500000</v>
      </c>
      <c r="H119" s="3">
        <f t="shared" si="10"/>
        <v>100</v>
      </c>
      <c r="I119" s="267"/>
      <c r="J119" s="173"/>
      <c r="K119" s="2" t="s">
        <v>362</v>
      </c>
      <c r="L119" s="3">
        <v>0</v>
      </c>
      <c r="M119" s="3">
        <v>0</v>
      </c>
      <c r="N119" s="111">
        <f t="shared" si="19"/>
        <v>0</v>
      </c>
      <c r="O119" s="132" t="e">
        <f t="shared" si="11"/>
        <v>#DIV/0!</v>
      </c>
    </row>
    <row r="120" spans="1:15" ht="18.75" hidden="1" customHeight="1">
      <c r="A120" s="273"/>
      <c r="B120" s="78" t="s">
        <v>363</v>
      </c>
      <c r="C120" s="2" t="s">
        <v>36</v>
      </c>
      <c r="D120" s="2" t="s">
        <v>118</v>
      </c>
      <c r="E120" s="3">
        <v>54109000</v>
      </c>
      <c r="F120" s="3">
        <v>39656210</v>
      </c>
      <c r="G120" s="4">
        <f t="shared" si="18"/>
        <v>14452790</v>
      </c>
      <c r="H120" s="3">
        <f t="shared" si="10"/>
        <v>26.710510266314291</v>
      </c>
      <c r="I120" s="266" t="s">
        <v>364</v>
      </c>
      <c r="J120" s="172" t="s">
        <v>102</v>
      </c>
      <c r="K120" s="2" t="s">
        <v>365</v>
      </c>
      <c r="L120" s="3">
        <v>125107944</v>
      </c>
      <c r="M120" s="3">
        <v>125107944</v>
      </c>
      <c r="N120" s="111">
        <f t="shared" si="19"/>
        <v>0</v>
      </c>
      <c r="O120" s="132">
        <f t="shared" si="11"/>
        <v>0</v>
      </c>
    </row>
    <row r="121" spans="1:15" ht="18.75" hidden="1" customHeight="1">
      <c r="A121" s="273"/>
      <c r="B121" s="78" t="s">
        <v>19</v>
      </c>
      <c r="C121" s="2" t="s">
        <v>19</v>
      </c>
      <c r="D121" s="2" t="s">
        <v>366</v>
      </c>
      <c r="E121" s="3">
        <v>0</v>
      </c>
      <c r="F121" s="3">
        <v>86086589</v>
      </c>
      <c r="G121" s="4">
        <f t="shared" si="18"/>
        <v>-86086589</v>
      </c>
      <c r="H121" s="3" t="e">
        <f t="shared" si="10"/>
        <v>#DIV/0!</v>
      </c>
      <c r="I121" s="267"/>
      <c r="J121" s="173"/>
      <c r="K121" s="2" t="s">
        <v>337</v>
      </c>
      <c r="L121" s="3">
        <v>57426692</v>
      </c>
      <c r="M121" s="3">
        <v>57426692</v>
      </c>
      <c r="N121" s="111">
        <f t="shared" si="19"/>
        <v>0</v>
      </c>
      <c r="O121" s="132">
        <f t="shared" si="11"/>
        <v>0</v>
      </c>
    </row>
    <row r="122" spans="1:15" ht="18.75" hidden="1" customHeight="1">
      <c r="A122" s="273"/>
      <c r="B122" s="78"/>
      <c r="C122" s="2"/>
      <c r="D122" s="2"/>
      <c r="E122" s="3"/>
      <c r="F122" s="3"/>
      <c r="G122" s="4">
        <f t="shared" si="18"/>
        <v>0</v>
      </c>
      <c r="H122" s="3" t="e">
        <f t="shared" si="10"/>
        <v>#DIV/0!</v>
      </c>
      <c r="I122" s="266" t="s">
        <v>367</v>
      </c>
      <c r="J122" s="172" t="s">
        <v>368</v>
      </c>
      <c r="K122" s="2" t="s">
        <v>110</v>
      </c>
      <c r="L122" s="3">
        <v>601364</v>
      </c>
      <c r="M122" s="3">
        <v>385786</v>
      </c>
      <c r="N122" s="111">
        <f t="shared" si="19"/>
        <v>215578</v>
      </c>
      <c r="O122" s="132">
        <f t="shared" si="11"/>
        <v>35.84817182272301</v>
      </c>
    </row>
    <row r="123" spans="1:15" ht="18.75" hidden="1" customHeight="1">
      <c r="A123" s="273"/>
      <c r="B123" s="79"/>
      <c r="C123" s="6"/>
      <c r="D123" s="6"/>
      <c r="E123" s="3">
        <v>0</v>
      </c>
      <c r="F123" s="3">
        <v>0</v>
      </c>
      <c r="G123" s="4">
        <f t="shared" si="18"/>
        <v>0</v>
      </c>
      <c r="H123" s="3" t="e">
        <f t="shared" si="10"/>
        <v>#DIV/0!</v>
      </c>
      <c r="I123" s="267"/>
      <c r="J123" s="173"/>
      <c r="K123" s="2" t="s">
        <v>341</v>
      </c>
      <c r="L123" s="3">
        <v>20000000</v>
      </c>
      <c r="M123" s="3">
        <v>19308462</v>
      </c>
      <c r="N123" s="111">
        <f t="shared" si="19"/>
        <v>691538</v>
      </c>
      <c r="O123" s="132">
        <f t="shared" si="11"/>
        <v>3.4576899999999999</v>
      </c>
    </row>
    <row r="124" spans="1:15" ht="18.75" hidden="1" customHeight="1">
      <c r="A124" s="274"/>
      <c r="B124" s="268" t="s">
        <v>112</v>
      </c>
      <c r="C124" s="209"/>
      <c r="D124" s="210"/>
      <c r="E124" s="27">
        <f>SUM(E112:E123)</f>
        <v>1951011000</v>
      </c>
      <c r="F124" s="27">
        <f>SUM(F112:F123)</f>
        <v>1935805803</v>
      </c>
      <c r="G124" s="28">
        <f>SUM(G112:G123)</f>
        <v>15205197</v>
      </c>
      <c r="H124" s="3">
        <f t="shared" si="10"/>
        <v>0.77934962949978248</v>
      </c>
      <c r="I124" s="209" t="s">
        <v>342</v>
      </c>
      <c r="J124" s="209"/>
      <c r="K124" s="210"/>
      <c r="L124" s="27">
        <f>SUM(L112:L123)</f>
        <v>1951011000</v>
      </c>
      <c r="M124" s="27">
        <f>SUM(M112:M123)</f>
        <v>1935805803</v>
      </c>
      <c r="N124" s="112">
        <f>SUM(N112:N123)</f>
        <v>15205197</v>
      </c>
      <c r="O124" s="132">
        <f t="shared" si="11"/>
        <v>0.77934962949978248</v>
      </c>
    </row>
    <row r="125" spans="1:15" ht="18.75" hidden="1" customHeight="1">
      <c r="A125" s="272" t="s">
        <v>369</v>
      </c>
      <c r="B125" s="263" t="s">
        <v>370</v>
      </c>
      <c r="C125" s="2" t="s">
        <v>371</v>
      </c>
      <c r="D125" s="2" t="s">
        <v>372</v>
      </c>
      <c r="E125" s="3">
        <v>921998000</v>
      </c>
      <c r="F125" s="3">
        <v>920535432</v>
      </c>
      <c r="G125" s="4">
        <f t="shared" ref="G125:G134" si="20">E125-F125</f>
        <v>1462568</v>
      </c>
      <c r="H125" s="3">
        <f t="shared" si="10"/>
        <v>0.15863027902446644</v>
      </c>
      <c r="I125" s="77" t="s">
        <v>344</v>
      </c>
      <c r="J125" s="2" t="s">
        <v>314</v>
      </c>
      <c r="K125" s="2" t="s">
        <v>315</v>
      </c>
      <c r="L125" s="3">
        <v>0</v>
      </c>
      <c r="M125" s="3">
        <v>0</v>
      </c>
      <c r="N125" s="111">
        <f t="shared" ref="N125:N136" si="21">L125-M125</f>
        <v>0</v>
      </c>
      <c r="O125" s="132" t="e">
        <f t="shared" si="11"/>
        <v>#DIV/0!</v>
      </c>
    </row>
    <row r="126" spans="1:15" ht="18.75" hidden="1" customHeight="1">
      <c r="A126" s="273"/>
      <c r="B126" s="264"/>
      <c r="C126" s="2" t="s">
        <v>316</v>
      </c>
      <c r="D126" s="2" t="s">
        <v>373</v>
      </c>
      <c r="E126" s="3">
        <v>5350000</v>
      </c>
      <c r="F126" s="3">
        <v>4579500</v>
      </c>
      <c r="G126" s="4">
        <f t="shared" si="20"/>
        <v>770500</v>
      </c>
      <c r="H126" s="3">
        <f t="shared" si="10"/>
        <v>14.401869158878505</v>
      </c>
      <c r="I126" s="77" t="s">
        <v>374</v>
      </c>
      <c r="J126" s="2" t="s">
        <v>319</v>
      </c>
      <c r="K126" s="2" t="s">
        <v>375</v>
      </c>
      <c r="L126" s="3">
        <v>42762000</v>
      </c>
      <c r="M126" s="3">
        <v>40197950</v>
      </c>
      <c r="N126" s="111">
        <f t="shared" si="21"/>
        <v>2564050</v>
      </c>
      <c r="O126" s="132">
        <f t="shared" si="11"/>
        <v>5.9960946634862724</v>
      </c>
    </row>
    <row r="127" spans="1:15" ht="30.75" hidden="1" customHeight="1">
      <c r="A127" s="273"/>
      <c r="B127" s="265"/>
      <c r="C127" s="2" t="s">
        <v>321</v>
      </c>
      <c r="D127" s="7" t="s">
        <v>376</v>
      </c>
      <c r="E127" s="3">
        <v>87530429</v>
      </c>
      <c r="F127" s="3">
        <v>78893417</v>
      </c>
      <c r="G127" s="4">
        <f t="shared" si="20"/>
        <v>8637012</v>
      </c>
      <c r="H127" s="3">
        <f t="shared" ref="H127:H190" si="22">G127/E127*100</f>
        <v>9.8674393564322642</v>
      </c>
      <c r="I127" s="77" t="s">
        <v>377</v>
      </c>
      <c r="J127" s="2" t="s">
        <v>348</v>
      </c>
      <c r="K127" s="2" t="s">
        <v>378</v>
      </c>
      <c r="L127" s="3">
        <v>2285469000</v>
      </c>
      <c r="M127" s="3">
        <v>2280953350</v>
      </c>
      <c r="N127" s="111">
        <f t="shared" si="21"/>
        <v>4515650</v>
      </c>
      <c r="O127" s="132">
        <f t="shared" ref="O127:O190" si="23">N127/L127*100</f>
        <v>0.19758089039930096</v>
      </c>
    </row>
    <row r="128" spans="1:15" ht="18.75" hidden="1" customHeight="1">
      <c r="A128" s="273"/>
      <c r="B128" s="78" t="s">
        <v>379</v>
      </c>
      <c r="C128" s="2" t="s">
        <v>350</v>
      </c>
      <c r="D128" s="2" t="s">
        <v>380</v>
      </c>
      <c r="E128" s="3">
        <v>45600000</v>
      </c>
      <c r="F128" s="3">
        <v>37180900</v>
      </c>
      <c r="G128" s="4">
        <f t="shared" si="20"/>
        <v>8419100</v>
      </c>
      <c r="H128" s="3">
        <f t="shared" si="22"/>
        <v>18.462938596491227</v>
      </c>
      <c r="I128" s="266" t="s">
        <v>381</v>
      </c>
      <c r="J128" s="172" t="s">
        <v>325</v>
      </c>
      <c r="K128" s="2" t="s">
        <v>382</v>
      </c>
      <c r="L128" s="3">
        <v>693847000</v>
      </c>
      <c r="M128" s="3">
        <v>670618265</v>
      </c>
      <c r="N128" s="111">
        <f t="shared" si="21"/>
        <v>23228735</v>
      </c>
      <c r="O128" s="132">
        <f t="shared" si="23"/>
        <v>3.3478180348117093</v>
      </c>
    </row>
    <row r="129" spans="1:15" ht="18.75" hidden="1" customHeight="1">
      <c r="A129" s="273"/>
      <c r="B129" s="78" t="s">
        <v>352</v>
      </c>
      <c r="C129" s="2" t="s">
        <v>383</v>
      </c>
      <c r="D129" s="2" t="s">
        <v>326</v>
      </c>
      <c r="E129" s="3">
        <v>2151212000</v>
      </c>
      <c r="F129" s="3">
        <v>1933778877</v>
      </c>
      <c r="G129" s="4">
        <f t="shared" si="20"/>
        <v>217433123</v>
      </c>
      <c r="H129" s="3">
        <f t="shared" si="22"/>
        <v>10.107470718831989</v>
      </c>
      <c r="I129" s="267"/>
      <c r="J129" s="173"/>
      <c r="K129" s="2" t="s">
        <v>384</v>
      </c>
      <c r="L129" s="3">
        <v>90235000</v>
      </c>
      <c r="M129" s="3">
        <v>56732221</v>
      </c>
      <c r="N129" s="111">
        <f t="shared" si="21"/>
        <v>33502779</v>
      </c>
      <c r="O129" s="132">
        <f t="shared" si="23"/>
        <v>37.128363716961267</v>
      </c>
    </row>
    <row r="130" spans="1:15" ht="18.75" hidden="1" customHeight="1">
      <c r="A130" s="273"/>
      <c r="B130" s="78" t="s">
        <v>327</v>
      </c>
      <c r="C130" s="2" t="s">
        <v>385</v>
      </c>
      <c r="D130" s="2" t="s">
        <v>386</v>
      </c>
      <c r="E130" s="3">
        <v>0</v>
      </c>
      <c r="F130" s="3">
        <v>0</v>
      </c>
      <c r="G130" s="4">
        <f t="shared" si="20"/>
        <v>0</v>
      </c>
      <c r="H130" s="3" t="e">
        <f t="shared" si="22"/>
        <v>#DIV/0!</v>
      </c>
      <c r="I130" s="77" t="s">
        <v>329</v>
      </c>
      <c r="J130" s="2" t="s">
        <v>356</v>
      </c>
      <c r="K130" s="2" t="s">
        <v>387</v>
      </c>
      <c r="L130" s="3">
        <v>0</v>
      </c>
      <c r="M130" s="3">
        <v>0</v>
      </c>
      <c r="N130" s="111">
        <f t="shared" si="21"/>
        <v>0</v>
      </c>
      <c r="O130" s="132" t="e">
        <f t="shared" si="23"/>
        <v>#DIV/0!</v>
      </c>
    </row>
    <row r="131" spans="1:15" ht="18.75" hidden="1" customHeight="1">
      <c r="A131" s="273"/>
      <c r="B131" s="78" t="s">
        <v>357</v>
      </c>
      <c r="C131" s="2" t="s">
        <v>388</v>
      </c>
      <c r="D131" s="2" t="s">
        <v>358</v>
      </c>
      <c r="E131" s="3">
        <v>0</v>
      </c>
      <c r="F131" s="3">
        <v>0</v>
      </c>
      <c r="G131" s="4">
        <f t="shared" si="20"/>
        <v>0</v>
      </c>
      <c r="H131" s="3" t="e">
        <f t="shared" si="22"/>
        <v>#DIV/0!</v>
      </c>
      <c r="I131" s="266" t="s">
        <v>333</v>
      </c>
      <c r="J131" s="172" t="s">
        <v>389</v>
      </c>
      <c r="K131" s="2" t="s">
        <v>390</v>
      </c>
      <c r="L131" s="3">
        <v>2400000</v>
      </c>
      <c r="M131" s="3">
        <v>2400000</v>
      </c>
      <c r="N131" s="111">
        <f t="shared" si="21"/>
        <v>0</v>
      </c>
      <c r="O131" s="132">
        <f t="shared" si="23"/>
        <v>0</v>
      </c>
    </row>
    <row r="132" spans="1:15" ht="18.75" hidden="1" customHeight="1">
      <c r="A132" s="273"/>
      <c r="B132" s="78" t="s">
        <v>334</v>
      </c>
      <c r="C132" s="2" t="s">
        <v>335</v>
      </c>
      <c r="D132" s="2" t="s">
        <v>391</v>
      </c>
      <c r="E132" s="3">
        <v>0</v>
      </c>
      <c r="F132" s="3">
        <v>0</v>
      </c>
      <c r="G132" s="4">
        <f t="shared" si="20"/>
        <v>0</v>
      </c>
      <c r="H132" s="3" t="e">
        <f t="shared" si="22"/>
        <v>#DIV/0!</v>
      </c>
      <c r="I132" s="267"/>
      <c r="J132" s="173"/>
      <c r="K132" s="70" t="s">
        <v>362</v>
      </c>
      <c r="L132" s="9">
        <v>22600000</v>
      </c>
      <c r="M132" s="9">
        <v>22600000</v>
      </c>
      <c r="N132" s="122">
        <f t="shared" si="21"/>
        <v>0</v>
      </c>
      <c r="O132" s="132">
        <f t="shared" si="23"/>
        <v>0</v>
      </c>
    </row>
    <row r="133" spans="1:15" ht="18.75" hidden="1" customHeight="1">
      <c r="A133" s="273"/>
      <c r="B133" s="78" t="s">
        <v>392</v>
      </c>
      <c r="C133" s="2" t="s">
        <v>393</v>
      </c>
      <c r="D133" s="2" t="s">
        <v>394</v>
      </c>
      <c r="E133" s="3">
        <v>207928280</v>
      </c>
      <c r="F133" s="3">
        <v>103820791</v>
      </c>
      <c r="G133" s="4">
        <f t="shared" si="20"/>
        <v>104107489</v>
      </c>
      <c r="H133" s="3">
        <f t="shared" si="22"/>
        <v>50.068941560041758</v>
      </c>
      <c r="I133" s="266" t="s">
        <v>395</v>
      </c>
      <c r="J133" s="172" t="s">
        <v>396</v>
      </c>
      <c r="K133" s="2" t="s">
        <v>397</v>
      </c>
      <c r="L133" s="3">
        <v>27921619</v>
      </c>
      <c r="M133" s="3">
        <v>27921619</v>
      </c>
      <c r="N133" s="111">
        <f t="shared" si="21"/>
        <v>0</v>
      </c>
      <c r="O133" s="132">
        <f t="shared" si="23"/>
        <v>0</v>
      </c>
    </row>
    <row r="134" spans="1:15" ht="18.75" hidden="1" customHeight="1">
      <c r="A134" s="273"/>
      <c r="B134" s="78" t="s">
        <v>338</v>
      </c>
      <c r="C134" s="2" t="s">
        <v>338</v>
      </c>
      <c r="D134" s="2" t="s">
        <v>338</v>
      </c>
      <c r="E134" s="3">
        <v>0</v>
      </c>
      <c r="F134" s="3">
        <v>277712886</v>
      </c>
      <c r="G134" s="4">
        <f t="shared" si="20"/>
        <v>-277712886</v>
      </c>
      <c r="H134" s="3" t="e">
        <f t="shared" si="22"/>
        <v>#DIV/0!</v>
      </c>
      <c r="I134" s="267"/>
      <c r="J134" s="173"/>
      <c r="K134" s="2" t="s">
        <v>337</v>
      </c>
      <c r="L134" s="3">
        <v>237824090</v>
      </c>
      <c r="M134" s="3">
        <v>237824090</v>
      </c>
      <c r="N134" s="111">
        <f t="shared" si="21"/>
        <v>0</v>
      </c>
      <c r="O134" s="132">
        <f t="shared" si="23"/>
        <v>0</v>
      </c>
    </row>
    <row r="135" spans="1:15" ht="18.75" hidden="1" customHeight="1">
      <c r="A135" s="273"/>
      <c r="B135" s="78"/>
      <c r="C135" s="2"/>
      <c r="D135" s="2"/>
      <c r="E135" s="3">
        <v>0</v>
      </c>
      <c r="F135" s="3"/>
      <c r="G135" s="4"/>
      <c r="H135" s="3" t="e">
        <f t="shared" si="22"/>
        <v>#DIV/0!</v>
      </c>
      <c r="I135" s="266" t="s">
        <v>367</v>
      </c>
      <c r="J135" s="172" t="s">
        <v>368</v>
      </c>
      <c r="K135" s="2" t="s">
        <v>398</v>
      </c>
      <c r="L135" s="3">
        <v>60000</v>
      </c>
      <c r="M135" s="3">
        <v>9420</v>
      </c>
      <c r="N135" s="111">
        <f t="shared" si="21"/>
        <v>50580</v>
      </c>
      <c r="O135" s="132">
        <f t="shared" si="23"/>
        <v>84.3</v>
      </c>
    </row>
    <row r="136" spans="1:15" ht="18.75" hidden="1" customHeight="1">
      <c r="A136" s="273"/>
      <c r="B136" s="79"/>
      <c r="C136" s="6"/>
      <c r="D136" s="6"/>
      <c r="E136" s="3">
        <v>0</v>
      </c>
      <c r="F136" s="3">
        <v>0</v>
      </c>
      <c r="G136" s="4">
        <f>E136-F136</f>
        <v>0</v>
      </c>
      <c r="H136" s="3" t="e">
        <f t="shared" si="22"/>
        <v>#DIV/0!</v>
      </c>
      <c r="I136" s="267"/>
      <c r="J136" s="173"/>
      <c r="K136" s="2" t="s">
        <v>341</v>
      </c>
      <c r="L136" s="3">
        <v>16500000</v>
      </c>
      <c r="M136" s="3">
        <v>17244888</v>
      </c>
      <c r="N136" s="111">
        <f t="shared" si="21"/>
        <v>-744888</v>
      </c>
      <c r="O136" s="132">
        <f t="shared" si="23"/>
        <v>-4.514472727272727</v>
      </c>
    </row>
    <row r="137" spans="1:15" ht="18.75" hidden="1" customHeight="1">
      <c r="A137" s="274"/>
      <c r="B137" s="268" t="s">
        <v>342</v>
      </c>
      <c r="C137" s="209"/>
      <c r="D137" s="210"/>
      <c r="E137" s="27">
        <f>SUM(E125:E136)</f>
        <v>3419618709</v>
      </c>
      <c r="F137" s="27">
        <f>SUM(F125:F136)</f>
        <v>3356501803</v>
      </c>
      <c r="G137" s="28">
        <f>SUM(G125:G136)</f>
        <v>63116906</v>
      </c>
      <c r="H137" s="3">
        <f t="shared" si="22"/>
        <v>1.8457293450256416</v>
      </c>
      <c r="I137" s="209" t="s">
        <v>342</v>
      </c>
      <c r="J137" s="209"/>
      <c r="K137" s="210"/>
      <c r="L137" s="27">
        <f>SUM(L125:L136)</f>
        <v>3419618709</v>
      </c>
      <c r="M137" s="27">
        <f>SUM(M125:M136)</f>
        <v>3356501803</v>
      </c>
      <c r="N137" s="112">
        <f>SUM(N125:N136)</f>
        <v>63116906</v>
      </c>
      <c r="O137" s="132">
        <f t="shared" si="23"/>
        <v>1.8457293450256416</v>
      </c>
    </row>
    <row r="138" spans="1:15" ht="18.75" hidden="1" customHeight="1">
      <c r="A138" s="272" t="s">
        <v>399</v>
      </c>
      <c r="B138" s="263" t="s">
        <v>370</v>
      </c>
      <c r="C138" s="2" t="s">
        <v>371</v>
      </c>
      <c r="D138" s="2" t="s">
        <v>372</v>
      </c>
      <c r="E138" s="3">
        <v>1137272050</v>
      </c>
      <c r="F138" s="3">
        <v>1134523335</v>
      </c>
      <c r="G138" s="4">
        <f t="shared" ref="G138:G149" si="24">E138-F138</f>
        <v>2748715</v>
      </c>
      <c r="H138" s="3">
        <f t="shared" si="22"/>
        <v>0.24169370908218488</v>
      </c>
      <c r="I138" s="77" t="s">
        <v>344</v>
      </c>
      <c r="J138" s="2" t="s">
        <v>314</v>
      </c>
      <c r="K138" s="2" t="s">
        <v>315</v>
      </c>
      <c r="L138" s="3">
        <v>0</v>
      </c>
      <c r="M138" s="3">
        <v>0</v>
      </c>
      <c r="N138" s="111">
        <f t="shared" ref="N138:N149" si="25">L138-M138</f>
        <v>0</v>
      </c>
      <c r="O138" s="132" t="e">
        <f t="shared" si="23"/>
        <v>#DIV/0!</v>
      </c>
    </row>
    <row r="139" spans="1:15" ht="18.75" hidden="1" customHeight="1">
      <c r="A139" s="273"/>
      <c r="B139" s="264"/>
      <c r="C139" s="2" t="s">
        <v>316</v>
      </c>
      <c r="D139" s="2" t="s">
        <v>373</v>
      </c>
      <c r="E139" s="3">
        <v>6675000</v>
      </c>
      <c r="F139" s="3">
        <v>6127765</v>
      </c>
      <c r="G139" s="4">
        <f t="shared" si="24"/>
        <v>547235</v>
      </c>
      <c r="H139" s="3">
        <f t="shared" si="22"/>
        <v>8.1982771535580525</v>
      </c>
      <c r="I139" s="77" t="s">
        <v>374</v>
      </c>
      <c r="J139" s="2" t="s">
        <v>319</v>
      </c>
      <c r="K139" s="2" t="s">
        <v>375</v>
      </c>
      <c r="L139" s="3">
        <v>132860520</v>
      </c>
      <c r="M139" s="3">
        <v>129018460</v>
      </c>
      <c r="N139" s="111">
        <f t="shared" si="25"/>
        <v>3842060</v>
      </c>
      <c r="O139" s="132">
        <f t="shared" si="23"/>
        <v>2.8917996105991457</v>
      </c>
    </row>
    <row r="140" spans="1:15" ht="18.75" hidden="1" customHeight="1">
      <c r="A140" s="273"/>
      <c r="B140" s="265"/>
      <c r="C140" s="2" t="s">
        <v>321</v>
      </c>
      <c r="D140" s="7" t="s">
        <v>376</v>
      </c>
      <c r="E140" s="3">
        <v>116152618</v>
      </c>
      <c r="F140" s="3">
        <v>110333983</v>
      </c>
      <c r="G140" s="4">
        <f t="shared" si="24"/>
        <v>5818635</v>
      </c>
      <c r="H140" s="3">
        <f t="shared" si="22"/>
        <v>5.009473828648443</v>
      </c>
      <c r="I140" s="77" t="s">
        <v>377</v>
      </c>
      <c r="J140" s="2" t="s">
        <v>348</v>
      </c>
      <c r="K140" s="2" t="s">
        <v>400</v>
      </c>
      <c r="L140" s="3">
        <v>2069784000</v>
      </c>
      <c r="M140" s="3">
        <v>2068857000</v>
      </c>
      <c r="N140" s="111">
        <f t="shared" si="25"/>
        <v>927000</v>
      </c>
      <c r="O140" s="132">
        <f t="shared" si="23"/>
        <v>4.4787282151180996E-2</v>
      </c>
    </row>
    <row r="141" spans="1:15" ht="18.75" hidden="1" customHeight="1">
      <c r="A141" s="273"/>
      <c r="B141" s="78" t="s">
        <v>379</v>
      </c>
      <c r="C141" s="2" t="s">
        <v>350</v>
      </c>
      <c r="D141" s="2" t="s">
        <v>380</v>
      </c>
      <c r="E141" s="3">
        <v>133165000</v>
      </c>
      <c r="F141" s="3">
        <v>125721250</v>
      </c>
      <c r="G141" s="4">
        <f t="shared" si="24"/>
        <v>7443750</v>
      </c>
      <c r="H141" s="3">
        <f t="shared" si="22"/>
        <v>5.5898697105095181</v>
      </c>
      <c r="I141" s="266" t="s">
        <v>401</v>
      </c>
      <c r="J141" s="172" t="s">
        <v>325</v>
      </c>
      <c r="K141" s="2" t="s">
        <v>382</v>
      </c>
      <c r="L141" s="3">
        <v>246122310</v>
      </c>
      <c r="M141" s="3">
        <v>270792866</v>
      </c>
      <c r="N141" s="111">
        <f t="shared" si="25"/>
        <v>-24670556</v>
      </c>
      <c r="O141" s="132">
        <f t="shared" si="23"/>
        <v>-10.023697567278642</v>
      </c>
    </row>
    <row r="142" spans="1:15" ht="18.75" hidden="1" customHeight="1">
      <c r="A142" s="273"/>
      <c r="B142" s="78" t="s">
        <v>352</v>
      </c>
      <c r="C142" s="2" t="s">
        <v>383</v>
      </c>
      <c r="D142" s="2" t="s">
        <v>326</v>
      </c>
      <c r="E142" s="3">
        <v>1194074454</v>
      </c>
      <c r="F142" s="3">
        <v>1140634916</v>
      </c>
      <c r="G142" s="4">
        <f t="shared" si="24"/>
        <v>53439538</v>
      </c>
      <c r="H142" s="3">
        <f t="shared" si="22"/>
        <v>4.4753941281453793</v>
      </c>
      <c r="I142" s="267"/>
      <c r="J142" s="173"/>
      <c r="K142" s="2" t="s">
        <v>384</v>
      </c>
      <c r="L142" s="3">
        <v>156291732</v>
      </c>
      <c r="M142" s="3">
        <v>202258781</v>
      </c>
      <c r="N142" s="111">
        <f t="shared" si="25"/>
        <v>-45967049</v>
      </c>
      <c r="O142" s="132">
        <f t="shared" si="23"/>
        <v>-29.411056113960015</v>
      </c>
    </row>
    <row r="143" spans="1:15" ht="18.75" hidden="1" customHeight="1">
      <c r="A143" s="273"/>
      <c r="B143" s="78" t="s">
        <v>327</v>
      </c>
      <c r="C143" s="2" t="s">
        <v>385</v>
      </c>
      <c r="D143" s="2" t="s">
        <v>386</v>
      </c>
      <c r="E143" s="3">
        <v>0</v>
      </c>
      <c r="F143" s="3">
        <v>0</v>
      </c>
      <c r="G143" s="4">
        <f t="shared" si="24"/>
        <v>0</v>
      </c>
      <c r="H143" s="3" t="e">
        <f t="shared" si="22"/>
        <v>#DIV/0!</v>
      </c>
      <c r="I143" s="77" t="s">
        <v>329</v>
      </c>
      <c r="J143" s="2" t="s">
        <v>356</v>
      </c>
      <c r="K143" s="2" t="s">
        <v>387</v>
      </c>
      <c r="L143" s="3">
        <v>0</v>
      </c>
      <c r="M143" s="3">
        <v>0</v>
      </c>
      <c r="N143" s="111">
        <f t="shared" si="25"/>
        <v>0</v>
      </c>
      <c r="O143" s="132" t="e">
        <f t="shared" si="23"/>
        <v>#DIV/0!</v>
      </c>
    </row>
    <row r="144" spans="1:15" ht="18.75" hidden="1" customHeight="1">
      <c r="A144" s="273"/>
      <c r="B144" s="78" t="s">
        <v>357</v>
      </c>
      <c r="C144" s="2" t="s">
        <v>388</v>
      </c>
      <c r="D144" s="2" t="s">
        <v>358</v>
      </c>
      <c r="E144" s="3">
        <v>0</v>
      </c>
      <c r="F144" s="3">
        <v>0</v>
      </c>
      <c r="G144" s="4">
        <f t="shared" si="24"/>
        <v>0</v>
      </c>
      <c r="H144" s="3" t="e">
        <f t="shared" si="22"/>
        <v>#DIV/0!</v>
      </c>
      <c r="I144" s="266" t="s">
        <v>333</v>
      </c>
      <c r="J144" s="172" t="s">
        <v>389</v>
      </c>
      <c r="K144" s="2" t="s">
        <v>390</v>
      </c>
      <c r="L144" s="3">
        <v>3577500</v>
      </c>
      <c r="M144" s="3">
        <v>3577500</v>
      </c>
      <c r="N144" s="111">
        <f t="shared" si="25"/>
        <v>0</v>
      </c>
      <c r="O144" s="132">
        <f t="shared" si="23"/>
        <v>0</v>
      </c>
    </row>
    <row r="145" spans="1:15" ht="18.75" hidden="1" customHeight="1">
      <c r="A145" s="273"/>
      <c r="B145" s="78" t="s">
        <v>334</v>
      </c>
      <c r="C145" s="2" t="s">
        <v>335</v>
      </c>
      <c r="D145" s="2" t="s">
        <v>391</v>
      </c>
      <c r="E145" s="3">
        <v>1000004</v>
      </c>
      <c r="F145" s="3">
        <v>4</v>
      </c>
      <c r="G145" s="4">
        <f t="shared" si="24"/>
        <v>1000000</v>
      </c>
      <c r="H145" s="3">
        <f t="shared" si="22"/>
        <v>99.999600001600001</v>
      </c>
      <c r="I145" s="267"/>
      <c r="J145" s="173"/>
      <c r="K145" s="70" t="s">
        <v>362</v>
      </c>
      <c r="L145" s="9">
        <v>7600000</v>
      </c>
      <c r="M145" s="9">
        <v>7600000</v>
      </c>
      <c r="N145" s="122">
        <f t="shared" si="25"/>
        <v>0</v>
      </c>
      <c r="O145" s="132">
        <f t="shared" si="23"/>
        <v>0</v>
      </c>
    </row>
    <row r="146" spans="1:15" ht="18.75" hidden="1" customHeight="1">
      <c r="A146" s="273"/>
      <c r="B146" s="78" t="s">
        <v>392</v>
      </c>
      <c r="C146" s="2" t="s">
        <v>393</v>
      </c>
      <c r="D146" s="2" t="s">
        <v>394</v>
      </c>
      <c r="E146" s="3">
        <v>281224874</v>
      </c>
      <c r="F146" s="3">
        <v>31445129</v>
      </c>
      <c r="G146" s="4">
        <f t="shared" si="24"/>
        <v>249779745</v>
      </c>
      <c r="H146" s="3">
        <f t="shared" si="22"/>
        <v>88.818510769427888</v>
      </c>
      <c r="I146" s="266" t="s">
        <v>395</v>
      </c>
      <c r="J146" s="172" t="s">
        <v>396</v>
      </c>
      <c r="K146" s="2" t="s">
        <v>397</v>
      </c>
      <c r="L146" s="3">
        <v>238410504</v>
      </c>
      <c r="M146" s="3">
        <v>21419247</v>
      </c>
      <c r="N146" s="111">
        <f t="shared" si="25"/>
        <v>216991257</v>
      </c>
      <c r="O146" s="132">
        <f t="shared" si="23"/>
        <v>91.015812373770245</v>
      </c>
    </row>
    <row r="147" spans="1:15" ht="18.75" hidden="1" customHeight="1">
      <c r="A147" s="273"/>
      <c r="B147" s="78" t="s">
        <v>338</v>
      </c>
      <c r="C147" s="2" t="s">
        <v>338</v>
      </c>
      <c r="D147" s="2" t="s">
        <v>338</v>
      </c>
      <c r="E147" s="3">
        <v>0</v>
      </c>
      <c r="F147" s="3">
        <v>386595581</v>
      </c>
      <c r="G147" s="4">
        <f t="shared" si="24"/>
        <v>-386595581</v>
      </c>
      <c r="H147" s="3" t="e">
        <f t="shared" si="22"/>
        <v>#DIV/0!</v>
      </c>
      <c r="I147" s="267"/>
      <c r="J147" s="173"/>
      <c r="K147" s="2" t="s">
        <v>337</v>
      </c>
      <c r="L147" s="3">
        <v>0</v>
      </c>
      <c r="M147" s="3">
        <v>216991257</v>
      </c>
      <c r="N147" s="111">
        <f t="shared" si="25"/>
        <v>-216991257</v>
      </c>
      <c r="O147" s="132" t="e">
        <f t="shared" si="23"/>
        <v>#DIV/0!</v>
      </c>
    </row>
    <row r="148" spans="1:15" ht="18.75" hidden="1" customHeight="1">
      <c r="A148" s="273"/>
      <c r="B148" s="78"/>
      <c r="C148" s="2"/>
      <c r="D148" s="2"/>
      <c r="E148" s="3">
        <v>0</v>
      </c>
      <c r="F148" s="3"/>
      <c r="G148" s="4">
        <f t="shared" si="24"/>
        <v>0</v>
      </c>
      <c r="H148" s="3" t="e">
        <f t="shared" si="22"/>
        <v>#DIV/0!</v>
      </c>
      <c r="I148" s="275" t="s">
        <v>367</v>
      </c>
      <c r="J148" s="172" t="s">
        <v>368</v>
      </c>
      <c r="K148" s="2" t="s">
        <v>398</v>
      </c>
      <c r="L148" s="3">
        <v>309549</v>
      </c>
      <c r="M148" s="3">
        <v>132603</v>
      </c>
      <c r="N148" s="111">
        <f t="shared" si="25"/>
        <v>176946</v>
      </c>
      <c r="O148" s="132">
        <f t="shared" si="23"/>
        <v>57.162517081302155</v>
      </c>
    </row>
    <row r="149" spans="1:15" ht="18.75" hidden="1" customHeight="1">
      <c r="A149" s="273"/>
      <c r="B149" s="79"/>
      <c r="C149" s="6"/>
      <c r="D149" s="6"/>
      <c r="E149" s="3">
        <v>0</v>
      </c>
      <c r="F149" s="3">
        <v>0</v>
      </c>
      <c r="G149" s="4">
        <f t="shared" si="24"/>
        <v>0</v>
      </c>
      <c r="H149" s="3" t="e">
        <f t="shared" si="22"/>
        <v>#DIV/0!</v>
      </c>
      <c r="I149" s="276"/>
      <c r="J149" s="174"/>
      <c r="K149" s="2" t="s">
        <v>341</v>
      </c>
      <c r="L149" s="3">
        <v>14607885</v>
      </c>
      <c r="M149" s="3">
        <v>14734249</v>
      </c>
      <c r="N149" s="111">
        <f t="shared" si="25"/>
        <v>-126364</v>
      </c>
      <c r="O149" s="132">
        <f t="shared" si="23"/>
        <v>-0.86503966864470794</v>
      </c>
    </row>
    <row r="150" spans="1:15" ht="18.75" hidden="1" customHeight="1">
      <c r="A150" s="274"/>
      <c r="B150" s="268" t="s">
        <v>342</v>
      </c>
      <c r="C150" s="209"/>
      <c r="D150" s="210"/>
      <c r="E150" s="27">
        <f>SUM(E138:E149)</f>
        <v>2869564000</v>
      </c>
      <c r="F150" s="27">
        <f>SUM(F138:F149)</f>
        <v>2935381963</v>
      </c>
      <c r="G150" s="28">
        <f>SUM(G138:G149)</f>
        <v>-65817963</v>
      </c>
      <c r="H150" s="3">
        <f t="shared" si="22"/>
        <v>-2.2936572594303524</v>
      </c>
      <c r="I150" s="209" t="s">
        <v>342</v>
      </c>
      <c r="J150" s="209"/>
      <c r="K150" s="210"/>
      <c r="L150" s="27">
        <f>SUM(L138:L149)</f>
        <v>2869564000</v>
      </c>
      <c r="M150" s="27">
        <f>SUM(M138:M149)</f>
        <v>2935381963</v>
      </c>
      <c r="N150" s="112">
        <f>SUM(N138:N149)</f>
        <v>-65817963</v>
      </c>
      <c r="O150" s="132">
        <f t="shared" si="23"/>
        <v>-2.2936572594303524</v>
      </c>
    </row>
    <row r="151" spans="1:15" ht="18.75" hidden="1" customHeight="1">
      <c r="A151" s="269" t="s">
        <v>402</v>
      </c>
      <c r="B151" s="263" t="s">
        <v>370</v>
      </c>
      <c r="C151" s="2" t="s">
        <v>371</v>
      </c>
      <c r="D151" s="2" t="s">
        <v>372</v>
      </c>
      <c r="E151" s="3">
        <v>277803800</v>
      </c>
      <c r="F151" s="3">
        <v>277564370</v>
      </c>
      <c r="G151" s="4">
        <f t="shared" ref="G151:G161" si="26">E151-F151</f>
        <v>239430</v>
      </c>
      <c r="H151" s="3">
        <f t="shared" si="22"/>
        <v>8.6186726027505753E-2</v>
      </c>
      <c r="I151" s="77" t="s">
        <v>344</v>
      </c>
      <c r="J151" s="2" t="s">
        <v>314</v>
      </c>
      <c r="K151" s="2" t="s">
        <v>315</v>
      </c>
      <c r="L151" s="3">
        <v>0</v>
      </c>
      <c r="M151" s="3">
        <v>0</v>
      </c>
      <c r="N151" s="111">
        <f t="shared" ref="N151:N161" si="27">L151-M151</f>
        <v>0</v>
      </c>
      <c r="O151" s="132" t="e">
        <f t="shared" si="23"/>
        <v>#DIV/0!</v>
      </c>
    </row>
    <row r="152" spans="1:15" ht="18.75" hidden="1" customHeight="1">
      <c r="A152" s="270"/>
      <c r="B152" s="264"/>
      <c r="C152" s="2" t="s">
        <v>316</v>
      </c>
      <c r="D152" s="2" t="s">
        <v>373</v>
      </c>
      <c r="E152" s="3">
        <v>2500000</v>
      </c>
      <c r="F152" s="3">
        <v>1874660</v>
      </c>
      <c r="G152" s="4">
        <f t="shared" si="26"/>
        <v>625340</v>
      </c>
      <c r="H152" s="3">
        <f t="shared" si="22"/>
        <v>25.013600000000004</v>
      </c>
      <c r="I152" s="77" t="s">
        <v>374</v>
      </c>
      <c r="J152" s="2" t="s">
        <v>319</v>
      </c>
      <c r="K152" s="2" t="s">
        <v>375</v>
      </c>
      <c r="L152" s="3">
        <v>1344959000</v>
      </c>
      <c r="M152" s="3">
        <v>1350216844</v>
      </c>
      <c r="N152" s="111">
        <f t="shared" si="27"/>
        <v>-5257844</v>
      </c>
      <c r="O152" s="132">
        <f t="shared" si="23"/>
        <v>-0.39092968633244585</v>
      </c>
    </row>
    <row r="153" spans="1:15" ht="18.75" hidden="1" customHeight="1">
      <c r="A153" s="270"/>
      <c r="B153" s="265"/>
      <c r="C153" s="2" t="s">
        <v>321</v>
      </c>
      <c r="D153" s="7" t="s">
        <v>376</v>
      </c>
      <c r="E153" s="3">
        <v>22282800</v>
      </c>
      <c r="F153" s="3">
        <v>15727299</v>
      </c>
      <c r="G153" s="4">
        <f t="shared" si="26"/>
        <v>6555501</v>
      </c>
      <c r="H153" s="3">
        <f t="shared" si="22"/>
        <v>29.419556788195379</v>
      </c>
      <c r="I153" s="77" t="s">
        <v>377</v>
      </c>
      <c r="J153" s="2" t="s">
        <v>348</v>
      </c>
      <c r="K153" s="2" t="s">
        <v>400</v>
      </c>
      <c r="L153" s="3">
        <v>2118605000</v>
      </c>
      <c r="M153" s="3">
        <v>2118562500</v>
      </c>
      <c r="N153" s="111">
        <f t="shared" si="27"/>
        <v>42500</v>
      </c>
      <c r="O153" s="132">
        <f t="shared" si="23"/>
        <v>2.00603699132212E-3</v>
      </c>
    </row>
    <row r="154" spans="1:15" ht="18.75" hidden="1" customHeight="1">
      <c r="A154" s="270"/>
      <c r="B154" s="78" t="s">
        <v>379</v>
      </c>
      <c r="C154" s="2" t="s">
        <v>350</v>
      </c>
      <c r="D154" s="2" t="s">
        <v>380</v>
      </c>
      <c r="E154" s="3">
        <v>36420000</v>
      </c>
      <c r="F154" s="3">
        <v>35066500</v>
      </c>
      <c r="G154" s="4">
        <f t="shared" si="26"/>
        <v>1353500</v>
      </c>
      <c r="H154" s="3">
        <f t="shared" si="22"/>
        <v>3.7163646348160349</v>
      </c>
      <c r="I154" s="266" t="s">
        <v>401</v>
      </c>
      <c r="J154" s="172" t="s">
        <v>325</v>
      </c>
      <c r="K154" s="2" t="s">
        <v>382</v>
      </c>
      <c r="L154" s="3">
        <v>17825000</v>
      </c>
      <c r="M154" s="3">
        <v>16825155</v>
      </c>
      <c r="N154" s="111">
        <f t="shared" si="27"/>
        <v>999845</v>
      </c>
      <c r="O154" s="132">
        <f t="shared" si="23"/>
        <v>5.6092286115007015</v>
      </c>
    </row>
    <row r="155" spans="1:15" ht="18.75" hidden="1" customHeight="1">
      <c r="A155" s="270"/>
      <c r="B155" s="78" t="s">
        <v>352</v>
      </c>
      <c r="C155" s="2" t="s">
        <v>383</v>
      </c>
      <c r="D155" s="2" t="s">
        <v>326</v>
      </c>
      <c r="E155" s="3">
        <v>3232420830</v>
      </c>
      <c r="F155" s="3">
        <v>3161305740</v>
      </c>
      <c r="G155" s="4">
        <f t="shared" si="26"/>
        <v>71115090</v>
      </c>
      <c r="H155" s="3">
        <f t="shared" si="22"/>
        <v>2.2000566677452085</v>
      </c>
      <c r="I155" s="267"/>
      <c r="J155" s="173"/>
      <c r="K155" s="2" t="s">
        <v>384</v>
      </c>
      <c r="L155" s="3">
        <v>8435000</v>
      </c>
      <c r="M155" s="3">
        <v>8201806</v>
      </c>
      <c r="N155" s="111">
        <f t="shared" si="27"/>
        <v>233194</v>
      </c>
      <c r="O155" s="132">
        <f t="shared" si="23"/>
        <v>2.7645998814463542</v>
      </c>
    </row>
    <row r="156" spans="1:15" ht="18.75" hidden="1" customHeight="1">
      <c r="A156" s="270"/>
      <c r="B156" s="78" t="s">
        <v>327</v>
      </c>
      <c r="C156" s="2" t="s">
        <v>385</v>
      </c>
      <c r="D156" s="2" t="s">
        <v>386</v>
      </c>
      <c r="E156" s="3">
        <v>8122000</v>
      </c>
      <c r="F156" s="3">
        <v>8122000</v>
      </c>
      <c r="G156" s="4">
        <f t="shared" si="26"/>
        <v>0</v>
      </c>
      <c r="H156" s="3">
        <f t="shared" si="22"/>
        <v>0</v>
      </c>
      <c r="I156" s="77" t="s">
        <v>329</v>
      </c>
      <c r="J156" s="2" t="s">
        <v>356</v>
      </c>
      <c r="K156" s="2" t="s">
        <v>387</v>
      </c>
      <c r="L156" s="3">
        <v>0</v>
      </c>
      <c r="M156" s="3">
        <v>0</v>
      </c>
      <c r="N156" s="111">
        <f t="shared" si="27"/>
        <v>0</v>
      </c>
      <c r="O156" s="132" t="e">
        <f t="shared" si="23"/>
        <v>#DIV/0!</v>
      </c>
    </row>
    <row r="157" spans="1:15" ht="18.75" hidden="1" customHeight="1">
      <c r="A157" s="270"/>
      <c r="B157" s="78" t="s">
        <v>357</v>
      </c>
      <c r="C157" s="2" t="s">
        <v>388</v>
      </c>
      <c r="D157" s="2" t="s">
        <v>403</v>
      </c>
      <c r="E157" s="3">
        <v>0</v>
      </c>
      <c r="F157" s="3">
        <v>0</v>
      </c>
      <c r="G157" s="4">
        <f t="shared" si="26"/>
        <v>0</v>
      </c>
      <c r="H157" s="3" t="e">
        <f t="shared" si="22"/>
        <v>#DIV/0!</v>
      </c>
      <c r="I157" s="77" t="s">
        <v>333</v>
      </c>
      <c r="J157" s="2" t="s">
        <v>389</v>
      </c>
      <c r="K157" s="2" t="s">
        <v>390</v>
      </c>
      <c r="L157" s="3">
        <v>8122000</v>
      </c>
      <c r="M157" s="3">
        <v>8122000</v>
      </c>
      <c r="N157" s="111">
        <f t="shared" si="27"/>
        <v>0</v>
      </c>
      <c r="O157" s="132">
        <f t="shared" si="23"/>
        <v>0</v>
      </c>
    </row>
    <row r="158" spans="1:15" ht="18.75" hidden="1" customHeight="1">
      <c r="A158" s="270"/>
      <c r="B158" s="78" t="s">
        <v>334</v>
      </c>
      <c r="C158" s="2" t="s">
        <v>335</v>
      </c>
      <c r="D158" s="2" t="s">
        <v>391</v>
      </c>
      <c r="E158" s="3">
        <v>0</v>
      </c>
      <c r="F158" s="3">
        <v>0</v>
      </c>
      <c r="G158" s="4">
        <f t="shared" si="26"/>
        <v>0</v>
      </c>
      <c r="H158" s="3" t="e">
        <f t="shared" si="22"/>
        <v>#DIV/0!</v>
      </c>
      <c r="I158" s="266" t="s">
        <v>395</v>
      </c>
      <c r="J158" s="172" t="s">
        <v>396</v>
      </c>
      <c r="K158" s="2" t="s">
        <v>397</v>
      </c>
      <c r="L158" s="3">
        <v>590485782</v>
      </c>
      <c r="M158" s="3">
        <v>590485782</v>
      </c>
      <c r="N158" s="111">
        <f t="shared" si="27"/>
        <v>0</v>
      </c>
      <c r="O158" s="132">
        <f t="shared" si="23"/>
        <v>0</v>
      </c>
    </row>
    <row r="159" spans="1:15" ht="18.75" hidden="1" customHeight="1">
      <c r="A159" s="270"/>
      <c r="B159" s="78" t="s">
        <v>392</v>
      </c>
      <c r="C159" s="2" t="s">
        <v>393</v>
      </c>
      <c r="D159" s="2" t="s">
        <v>394</v>
      </c>
      <c r="E159" s="3">
        <v>589722570</v>
      </c>
      <c r="F159" s="3">
        <v>213935691</v>
      </c>
      <c r="G159" s="4">
        <f t="shared" si="26"/>
        <v>375786879</v>
      </c>
      <c r="H159" s="3">
        <f t="shared" si="22"/>
        <v>63.722655044388077</v>
      </c>
      <c r="I159" s="267"/>
      <c r="J159" s="173"/>
      <c r="K159" s="2" t="s">
        <v>337</v>
      </c>
      <c r="L159" s="3">
        <v>2245058</v>
      </c>
      <c r="M159" s="3">
        <v>2245058</v>
      </c>
      <c r="N159" s="111">
        <f t="shared" si="27"/>
        <v>0</v>
      </c>
      <c r="O159" s="132">
        <f t="shared" si="23"/>
        <v>0</v>
      </c>
    </row>
    <row r="160" spans="1:15" ht="18.75" hidden="1" customHeight="1">
      <c r="A160" s="270"/>
      <c r="B160" s="78" t="s">
        <v>338</v>
      </c>
      <c r="C160" s="2" t="s">
        <v>338</v>
      </c>
      <c r="D160" s="2" t="s">
        <v>338</v>
      </c>
      <c r="E160" s="3">
        <v>0</v>
      </c>
      <c r="F160" s="3">
        <v>441769461</v>
      </c>
      <c r="G160" s="4">
        <f t="shared" si="26"/>
        <v>-441769461</v>
      </c>
      <c r="H160" s="3" t="e">
        <f t="shared" si="22"/>
        <v>#DIV/0!</v>
      </c>
      <c r="I160" s="266" t="s">
        <v>367</v>
      </c>
      <c r="J160" s="172" t="s">
        <v>368</v>
      </c>
      <c r="K160" s="2" t="s">
        <v>398</v>
      </c>
      <c r="L160" s="3">
        <v>545170</v>
      </c>
      <c r="M160" s="3">
        <v>409188</v>
      </c>
      <c r="N160" s="111">
        <f t="shared" si="27"/>
        <v>135982</v>
      </c>
      <c r="O160" s="132">
        <f t="shared" si="23"/>
        <v>24.943045288625569</v>
      </c>
    </row>
    <row r="161" spans="1:15" ht="18.75" hidden="1" customHeight="1">
      <c r="A161" s="270"/>
      <c r="B161" s="79"/>
      <c r="C161" s="6"/>
      <c r="D161" s="6"/>
      <c r="E161" s="3">
        <v>0</v>
      </c>
      <c r="F161" s="3">
        <v>0</v>
      </c>
      <c r="G161" s="4">
        <f t="shared" si="26"/>
        <v>0</v>
      </c>
      <c r="H161" s="3" t="e">
        <f t="shared" si="22"/>
        <v>#DIV/0!</v>
      </c>
      <c r="I161" s="267"/>
      <c r="J161" s="173"/>
      <c r="K161" s="2" t="s">
        <v>341</v>
      </c>
      <c r="L161" s="3">
        <v>78049990</v>
      </c>
      <c r="M161" s="3">
        <v>60297388</v>
      </c>
      <c r="N161" s="111">
        <f t="shared" si="27"/>
        <v>17752602</v>
      </c>
      <c r="O161" s="132">
        <f t="shared" si="23"/>
        <v>22.745168833461733</v>
      </c>
    </row>
    <row r="162" spans="1:15" ht="18.75" hidden="1" customHeight="1">
      <c r="A162" s="271"/>
      <c r="B162" s="268" t="s">
        <v>342</v>
      </c>
      <c r="C162" s="209"/>
      <c r="D162" s="210"/>
      <c r="E162" s="27">
        <f>SUM(E151:E161)</f>
        <v>4169272000</v>
      </c>
      <c r="F162" s="27">
        <f>SUM(F151:F161)</f>
        <v>4155365721</v>
      </c>
      <c r="G162" s="28">
        <f>SUM(G151:G161)</f>
        <v>13906279</v>
      </c>
      <c r="H162" s="3">
        <f t="shared" si="22"/>
        <v>0.33354213877146899</v>
      </c>
      <c r="I162" s="209" t="s">
        <v>342</v>
      </c>
      <c r="J162" s="209"/>
      <c r="K162" s="210"/>
      <c r="L162" s="27">
        <f>SUM(L151:L161)</f>
        <v>4169272000</v>
      </c>
      <c r="M162" s="27">
        <f>SUM(M151:M161)</f>
        <v>4155365721</v>
      </c>
      <c r="N162" s="112">
        <f>SUM(N151:N161)</f>
        <v>13906279</v>
      </c>
      <c r="O162" s="132">
        <f t="shared" si="23"/>
        <v>0.33354213877146899</v>
      </c>
    </row>
    <row r="163" spans="1:15" ht="18.75" hidden="1" customHeight="1">
      <c r="A163" s="260" t="s">
        <v>404</v>
      </c>
      <c r="B163" s="263" t="s">
        <v>405</v>
      </c>
      <c r="C163" s="2" t="s">
        <v>121</v>
      </c>
      <c r="D163" s="2" t="s">
        <v>406</v>
      </c>
      <c r="E163" s="3">
        <v>264800000</v>
      </c>
      <c r="F163" s="3">
        <v>261257530</v>
      </c>
      <c r="G163" s="4">
        <f t="shared" ref="G163:G173" si="28">E163-F163</f>
        <v>3542470</v>
      </c>
      <c r="H163" s="3">
        <f t="shared" si="22"/>
        <v>1.3377907854984894</v>
      </c>
      <c r="I163" s="77" t="s">
        <v>52</v>
      </c>
      <c r="J163" s="2" t="s">
        <v>124</v>
      </c>
      <c r="K163" s="2" t="s">
        <v>20</v>
      </c>
      <c r="L163" s="3">
        <v>0</v>
      </c>
      <c r="M163" s="3">
        <v>0</v>
      </c>
      <c r="N163" s="111">
        <f t="shared" ref="N163:N173" si="29">L163-M163</f>
        <v>0</v>
      </c>
      <c r="O163" s="132" t="e">
        <f t="shared" si="23"/>
        <v>#DIV/0!</v>
      </c>
    </row>
    <row r="164" spans="1:15" ht="18.75" hidden="1" customHeight="1">
      <c r="A164" s="261"/>
      <c r="B164" s="264"/>
      <c r="C164" s="2" t="s">
        <v>407</v>
      </c>
      <c r="D164" s="2" t="s">
        <v>408</v>
      </c>
      <c r="E164" s="3">
        <v>0</v>
      </c>
      <c r="F164" s="3">
        <v>0</v>
      </c>
      <c r="G164" s="4">
        <f t="shared" si="28"/>
        <v>0</v>
      </c>
      <c r="H164" s="3" t="e">
        <f t="shared" si="22"/>
        <v>#DIV/0!</v>
      </c>
      <c r="I164" s="77" t="s">
        <v>409</v>
      </c>
      <c r="J164" s="2" t="s">
        <v>410</v>
      </c>
      <c r="K164" s="2" t="s">
        <v>21</v>
      </c>
      <c r="L164" s="3">
        <v>7000000</v>
      </c>
      <c r="M164" s="3">
        <v>7008900</v>
      </c>
      <c r="N164" s="111">
        <f t="shared" si="29"/>
        <v>-8900</v>
      </c>
      <c r="O164" s="132">
        <f t="shared" si="23"/>
        <v>-0.12714285714285714</v>
      </c>
    </row>
    <row r="165" spans="1:15" ht="18.75" hidden="1" customHeight="1">
      <c r="A165" s="261"/>
      <c r="B165" s="265"/>
      <c r="C165" s="2" t="s">
        <v>321</v>
      </c>
      <c r="D165" s="7" t="s">
        <v>376</v>
      </c>
      <c r="E165" s="3">
        <v>85500000</v>
      </c>
      <c r="F165" s="3">
        <v>71626623</v>
      </c>
      <c r="G165" s="4">
        <f t="shared" si="28"/>
        <v>13873377</v>
      </c>
      <c r="H165" s="3">
        <f t="shared" si="22"/>
        <v>16.226171929824563</v>
      </c>
      <c r="I165" s="77" t="s">
        <v>377</v>
      </c>
      <c r="J165" s="2" t="s">
        <v>411</v>
      </c>
      <c r="K165" s="2" t="s">
        <v>412</v>
      </c>
      <c r="L165" s="3">
        <f>331030710+277029000</f>
        <v>608059710</v>
      </c>
      <c r="M165" s="3">
        <f>608562060</f>
        <v>608562060</v>
      </c>
      <c r="N165" s="111">
        <f t="shared" si="29"/>
        <v>-502350</v>
      </c>
      <c r="O165" s="132">
        <f t="shared" si="23"/>
        <v>-8.2615241848534901E-2</v>
      </c>
    </row>
    <row r="166" spans="1:15" ht="18.75" hidden="1" customHeight="1">
      <c r="A166" s="261"/>
      <c r="B166" s="78" t="s">
        <v>136</v>
      </c>
      <c r="C166" s="2" t="s">
        <v>137</v>
      </c>
      <c r="D166" s="2" t="s">
        <v>413</v>
      </c>
      <c r="E166" s="3">
        <v>0</v>
      </c>
      <c r="F166" s="3">
        <v>0</v>
      </c>
      <c r="G166" s="4">
        <f t="shared" si="28"/>
        <v>0</v>
      </c>
      <c r="H166" s="3" t="e">
        <f t="shared" si="22"/>
        <v>#DIV/0!</v>
      </c>
      <c r="I166" s="266" t="s">
        <v>414</v>
      </c>
      <c r="J166" s="172" t="s">
        <v>415</v>
      </c>
      <c r="K166" s="2" t="s">
        <v>141</v>
      </c>
      <c r="L166" s="3">
        <v>97000000</v>
      </c>
      <c r="M166" s="3">
        <v>96668371</v>
      </c>
      <c r="N166" s="111">
        <f t="shared" si="29"/>
        <v>331629</v>
      </c>
      <c r="O166" s="132">
        <f t="shared" si="23"/>
        <v>0.34188556701030931</v>
      </c>
    </row>
    <row r="167" spans="1:15" ht="18.75" hidden="1" customHeight="1">
      <c r="A167" s="261"/>
      <c r="B167" s="78" t="s">
        <v>142</v>
      </c>
      <c r="C167" s="2" t="s">
        <v>383</v>
      </c>
      <c r="D167" s="2" t="s">
        <v>416</v>
      </c>
      <c r="E167" s="3">
        <v>506420900</v>
      </c>
      <c r="F167" s="3">
        <f>446917341</f>
        <v>446917341</v>
      </c>
      <c r="G167" s="4">
        <f t="shared" si="28"/>
        <v>59503559</v>
      </c>
      <c r="H167" s="3">
        <f t="shared" si="22"/>
        <v>11.7498229239749</v>
      </c>
      <c r="I167" s="267"/>
      <c r="J167" s="173"/>
      <c r="K167" s="2" t="s">
        <v>384</v>
      </c>
      <c r="L167" s="3">
        <f>49680849+20649000</f>
        <v>70329849</v>
      </c>
      <c r="M167" s="3">
        <v>75458988</v>
      </c>
      <c r="N167" s="111">
        <f t="shared" si="29"/>
        <v>-5129139</v>
      </c>
      <c r="O167" s="132">
        <f t="shared" si="23"/>
        <v>-7.2929759880474077</v>
      </c>
    </row>
    <row r="168" spans="1:15" ht="18.75" hidden="1" customHeight="1">
      <c r="A168" s="261"/>
      <c r="B168" s="78" t="s">
        <v>417</v>
      </c>
      <c r="C168" s="2" t="s">
        <v>385</v>
      </c>
      <c r="D168" s="2" t="s">
        <v>116</v>
      </c>
      <c r="E168" s="3">
        <v>0</v>
      </c>
      <c r="F168" s="3">
        <v>0</v>
      </c>
      <c r="G168" s="4">
        <f t="shared" si="28"/>
        <v>0</v>
      </c>
      <c r="H168" s="3" t="e">
        <f t="shared" si="22"/>
        <v>#DIV/0!</v>
      </c>
      <c r="I168" s="77" t="s">
        <v>90</v>
      </c>
      <c r="J168" s="2" t="s">
        <v>91</v>
      </c>
      <c r="K168" s="2" t="s">
        <v>418</v>
      </c>
      <c r="L168" s="3">
        <v>0</v>
      </c>
      <c r="M168" s="3">
        <v>0</v>
      </c>
      <c r="N168" s="111">
        <f t="shared" si="29"/>
        <v>0</v>
      </c>
      <c r="O168" s="132" t="e">
        <f t="shared" si="23"/>
        <v>#DIV/0!</v>
      </c>
    </row>
    <row r="169" spans="1:15" ht="18.75" hidden="1" customHeight="1">
      <c r="A169" s="261"/>
      <c r="B169" s="78" t="s">
        <v>93</v>
      </c>
      <c r="C169" s="2" t="s">
        <v>94</v>
      </c>
      <c r="D169" s="2" t="s">
        <v>117</v>
      </c>
      <c r="E169" s="3">
        <v>0</v>
      </c>
      <c r="F169" s="3">
        <v>0</v>
      </c>
      <c r="G169" s="4">
        <f t="shared" si="28"/>
        <v>0</v>
      </c>
      <c r="H169" s="3" t="e">
        <f t="shared" si="22"/>
        <v>#DIV/0!</v>
      </c>
      <c r="I169" s="77" t="s">
        <v>95</v>
      </c>
      <c r="J169" s="2" t="s">
        <v>96</v>
      </c>
      <c r="K169" s="2" t="s">
        <v>43</v>
      </c>
      <c r="L169" s="3">
        <v>30000000</v>
      </c>
      <c r="M169" s="3">
        <v>30000000</v>
      </c>
      <c r="N169" s="111">
        <f t="shared" si="29"/>
        <v>0</v>
      </c>
      <c r="O169" s="132">
        <f t="shared" si="23"/>
        <v>0</v>
      </c>
    </row>
    <row r="170" spans="1:15" ht="18.75" hidden="1" customHeight="1">
      <c r="A170" s="261"/>
      <c r="B170" s="78" t="s">
        <v>334</v>
      </c>
      <c r="C170" s="2" t="s">
        <v>35</v>
      </c>
      <c r="D170" s="2" t="s">
        <v>100</v>
      </c>
      <c r="E170" s="3">
        <v>2300000</v>
      </c>
      <c r="F170" s="3">
        <v>2151667</v>
      </c>
      <c r="G170" s="4">
        <f t="shared" si="28"/>
        <v>148333</v>
      </c>
      <c r="H170" s="3">
        <f t="shared" si="22"/>
        <v>6.4492608695652169</v>
      </c>
      <c r="I170" s="266" t="s">
        <v>101</v>
      </c>
      <c r="J170" s="172" t="s">
        <v>102</v>
      </c>
      <c r="K170" s="2" t="s">
        <v>419</v>
      </c>
      <c r="L170" s="3">
        <f>51110441-25722014</f>
        <v>25388427</v>
      </c>
      <c r="M170" s="3">
        <v>25388427</v>
      </c>
      <c r="N170" s="111">
        <f t="shared" si="29"/>
        <v>0</v>
      </c>
      <c r="O170" s="132">
        <f t="shared" si="23"/>
        <v>0</v>
      </c>
    </row>
    <row r="171" spans="1:15" ht="18.75" hidden="1" customHeight="1">
      <c r="A171" s="261"/>
      <c r="B171" s="78" t="s">
        <v>420</v>
      </c>
      <c r="C171" s="2" t="s">
        <v>393</v>
      </c>
      <c r="D171" s="2" t="s">
        <v>118</v>
      </c>
      <c r="E171" s="3">
        <v>7979100</v>
      </c>
      <c r="F171" s="3">
        <v>3486915</v>
      </c>
      <c r="G171" s="4">
        <f t="shared" si="28"/>
        <v>4492185</v>
      </c>
      <c r="H171" s="3">
        <f t="shared" si="22"/>
        <v>56.299394668571644</v>
      </c>
      <c r="I171" s="267"/>
      <c r="J171" s="173"/>
      <c r="K171" s="2" t="s">
        <v>337</v>
      </c>
      <c r="L171" s="3">
        <v>25722014</v>
      </c>
      <c r="M171" s="3">
        <v>25722014</v>
      </c>
      <c r="N171" s="111">
        <f t="shared" si="29"/>
        <v>0</v>
      </c>
      <c r="O171" s="132">
        <f t="shared" si="23"/>
        <v>0</v>
      </c>
    </row>
    <row r="172" spans="1:15" ht="18.75" hidden="1" customHeight="1">
      <c r="A172" s="261"/>
      <c r="B172" s="78" t="s">
        <v>19</v>
      </c>
      <c r="C172" s="2" t="s">
        <v>338</v>
      </c>
      <c r="D172" s="2" t="s">
        <v>421</v>
      </c>
      <c r="E172" s="3">
        <v>0</v>
      </c>
      <c r="F172" s="3">
        <v>88774706</v>
      </c>
      <c r="G172" s="4">
        <f t="shared" si="28"/>
        <v>-88774706</v>
      </c>
      <c r="H172" s="3" t="e">
        <f t="shared" si="22"/>
        <v>#DIV/0!</v>
      </c>
      <c r="I172" s="266" t="s">
        <v>108</v>
      </c>
      <c r="J172" s="172" t="s">
        <v>368</v>
      </c>
      <c r="K172" s="2" t="s">
        <v>398</v>
      </c>
      <c r="L172" s="3">
        <v>0</v>
      </c>
      <c r="M172" s="3">
        <v>99435</v>
      </c>
      <c r="N172" s="111">
        <f t="shared" si="29"/>
        <v>-99435</v>
      </c>
      <c r="O172" s="132" t="e">
        <f t="shared" si="23"/>
        <v>#DIV/0!</v>
      </c>
    </row>
    <row r="173" spans="1:15" ht="18.75" hidden="1" customHeight="1">
      <c r="A173" s="261"/>
      <c r="B173" s="79"/>
      <c r="C173" s="6"/>
      <c r="D173" s="6"/>
      <c r="E173" s="3">
        <v>0</v>
      </c>
      <c r="F173" s="3">
        <v>0</v>
      </c>
      <c r="G173" s="4">
        <f t="shared" si="28"/>
        <v>0</v>
      </c>
      <c r="H173" s="3" t="e">
        <f t="shared" si="22"/>
        <v>#DIV/0!</v>
      </c>
      <c r="I173" s="267"/>
      <c r="J173" s="173"/>
      <c r="K173" s="2" t="s">
        <v>422</v>
      </c>
      <c r="L173" s="3">
        <v>3500000</v>
      </c>
      <c r="M173" s="3">
        <v>5306587</v>
      </c>
      <c r="N173" s="111">
        <f t="shared" si="29"/>
        <v>-1806587</v>
      </c>
      <c r="O173" s="132">
        <f t="shared" si="23"/>
        <v>-51.616771428571425</v>
      </c>
    </row>
    <row r="174" spans="1:15" ht="18.75" hidden="1" customHeight="1">
      <c r="A174" s="262"/>
      <c r="B174" s="268" t="s">
        <v>423</v>
      </c>
      <c r="C174" s="209"/>
      <c r="D174" s="210"/>
      <c r="E174" s="27">
        <f>SUM(E163:E173)</f>
        <v>867000000</v>
      </c>
      <c r="F174" s="27">
        <f>SUM(F163:F173)</f>
        <v>874214782</v>
      </c>
      <c r="G174" s="28">
        <f>SUM(G163:G173)</f>
        <v>-7214782</v>
      </c>
      <c r="H174" s="3">
        <f t="shared" si="22"/>
        <v>-0.83215478662053055</v>
      </c>
      <c r="I174" s="209" t="s">
        <v>342</v>
      </c>
      <c r="J174" s="209"/>
      <c r="K174" s="210"/>
      <c r="L174" s="27">
        <f>SUM(L163:L173)</f>
        <v>867000000</v>
      </c>
      <c r="M174" s="27">
        <f>SUM(M163:M173)</f>
        <v>874214782</v>
      </c>
      <c r="N174" s="112">
        <f>SUM(N163:N173)</f>
        <v>-7214782</v>
      </c>
      <c r="O174" s="132">
        <f t="shared" si="23"/>
        <v>-0.83215478662053055</v>
      </c>
    </row>
    <row r="175" spans="1:15" customFormat="1" ht="18.75" hidden="1" customHeight="1">
      <c r="A175" s="255" t="s">
        <v>424</v>
      </c>
      <c r="B175" s="180" t="s">
        <v>177</v>
      </c>
      <c r="C175" s="29" t="s">
        <v>178</v>
      </c>
      <c r="D175" s="29" t="s">
        <v>179</v>
      </c>
      <c r="E175" s="30">
        <v>1788897519</v>
      </c>
      <c r="F175" s="31">
        <v>1681587464</v>
      </c>
      <c r="G175" s="32">
        <v>107310055</v>
      </c>
      <c r="H175" s="3">
        <f t="shared" si="22"/>
        <v>5.9986697874111146</v>
      </c>
      <c r="I175" s="80" t="s">
        <v>252</v>
      </c>
      <c r="J175" s="33" t="s">
        <v>425</v>
      </c>
      <c r="K175" s="34" t="s">
        <v>254</v>
      </c>
      <c r="L175" s="35">
        <v>481162548</v>
      </c>
      <c r="M175" s="36">
        <v>432531029</v>
      </c>
      <c r="N175" s="118">
        <v>48631519</v>
      </c>
      <c r="O175" s="132">
        <f t="shared" si="23"/>
        <v>10.107087345459814</v>
      </c>
    </row>
    <row r="176" spans="1:15" customFormat="1" ht="18.75" hidden="1" customHeight="1">
      <c r="A176" s="256"/>
      <c r="B176" s="181"/>
      <c r="C176" s="76" t="s">
        <v>183</v>
      </c>
      <c r="D176" s="76" t="s">
        <v>184</v>
      </c>
      <c r="E176" s="38">
        <v>27700000</v>
      </c>
      <c r="F176" s="36">
        <v>12825450</v>
      </c>
      <c r="G176" s="39">
        <v>14874550</v>
      </c>
      <c r="H176" s="3">
        <f t="shared" si="22"/>
        <v>53.698736462093862</v>
      </c>
      <c r="I176" s="81" t="s">
        <v>295</v>
      </c>
      <c r="J176" s="40" t="s">
        <v>426</v>
      </c>
      <c r="K176" s="41" t="s">
        <v>427</v>
      </c>
      <c r="L176" s="42">
        <v>2208000</v>
      </c>
      <c r="M176" s="36">
        <v>2194500</v>
      </c>
      <c r="N176" s="118">
        <v>13500</v>
      </c>
      <c r="O176" s="132">
        <f t="shared" si="23"/>
        <v>0.61141304347826086</v>
      </c>
    </row>
    <row r="177" spans="1:15" customFormat="1" ht="18.75" hidden="1" customHeight="1">
      <c r="A177" s="256"/>
      <c r="B177" s="182"/>
      <c r="C177" s="43" t="s">
        <v>188</v>
      </c>
      <c r="D177" s="43" t="s">
        <v>189</v>
      </c>
      <c r="E177" s="38">
        <v>276636000</v>
      </c>
      <c r="F177" s="36">
        <v>129033678</v>
      </c>
      <c r="G177" s="39">
        <v>147602322</v>
      </c>
      <c r="H177" s="3">
        <f t="shared" si="22"/>
        <v>53.356151043248168</v>
      </c>
      <c r="I177" s="82" t="s">
        <v>255</v>
      </c>
      <c r="J177" s="76" t="s">
        <v>256</v>
      </c>
      <c r="K177" s="76" t="s">
        <v>428</v>
      </c>
      <c r="L177" s="42">
        <v>478864000</v>
      </c>
      <c r="M177" s="42">
        <v>479009533</v>
      </c>
      <c r="N177" s="118">
        <v>-145533</v>
      </c>
      <c r="O177" s="132">
        <f t="shared" si="23"/>
        <v>-3.0391301079220823E-2</v>
      </c>
    </row>
    <row r="178" spans="1:15" customFormat="1" ht="18.75" hidden="1" customHeight="1">
      <c r="A178" s="256"/>
      <c r="B178" s="44" t="s">
        <v>193</v>
      </c>
      <c r="C178" s="76" t="s">
        <v>194</v>
      </c>
      <c r="D178" s="76" t="s">
        <v>240</v>
      </c>
      <c r="E178" s="38">
        <v>179225000</v>
      </c>
      <c r="F178" s="36">
        <v>74668120</v>
      </c>
      <c r="G178" s="39">
        <v>104556880</v>
      </c>
      <c r="H178" s="3">
        <f t="shared" si="22"/>
        <v>58.338334495745571</v>
      </c>
      <c r="I178" s="183" t="s">
        <v>258</v>
      </c>
      <c r="J178" s="185" t="s">
        <v>259</v>
      </c>
      <c r="K178" s="76" t="s">
        <v>429</v>
      </c>
      <c r="L178" s="42"/>
      <c r="M178" s="42">
        <v>11300000</v>
      </c>
      <c r="N178" s="118">
        <v>-11300000</v>
      </c>
      <c r="O178" s="132" t="e">
        <f t="shared" si="23"/>
        <v>#DIV/0!</v>
      </c>
    </row>
    <row r="179" spans="1:15" customFormat="1" ht="18.75" hidden="1" customHeight="1">
      <c r="A179" s="256"/>
      <c r="B179" s="45" t="s">
        <v>199</v>
      </c>
      <c r="C179" s="43" t="s">
        <v>233</v>
      </c>
      <c r="D179" s="43" t="s">
        <v>430</v>
      </c>
      <c r="E179" s="36">
        <v>871110000</v>
      </c>
      <c r="F179" s="36">
        <v>558393068</v>
      </c>
      <c r="G179" s="39">
        <v>312716932</v>
      </c>
      <c r="H179" s="3">
        <f t="shared" si="22"/>
        <v>35.898673187083148</v>
      </c>
      <c r="I179" s="184"/>
      <c r="J179" s="186"/>
      <c r="K179" s="76" t="s">
        <v>431</v>
      </c>
      <c r="L179" s="42">
        <v>77200000</v>
      </c>
      <c r="M179" s="42">
        <v>82747390</v>
      </c>
      <c r="N179" s="118">
        <v>-5547390</v>
      </c>
      <c r="O179" s="132">
        <f t="shared" si="23"/>
        <v>-7.1857383419689116</v>
      </c>
    </row>
    <row r="180" spans="1:15" customFormat="1" ht="18.75" hidden="1" customHeight="1">
      <c r="A180" s="256"/>
      <c r="B180" s="45" t="s">
        <v>241</v>
      </c>
      <c r="C180" s="43" t="s">
        <v>242</v>
      </c>
      <c r="D180" s="43" t="s">
        <v>205</v>
      </c>
      <c r="E180" s="36"/>
      <c r="F180" s="36"/>
      <c r="G180" s="39">
        <v>0</v>
      </c>
      <c r="H180" s="3" t="e">
        <f t="shared" si="22"/>
        <v>#DIV/0!</v>
      </c>
      <c r="I180" s="183" t="s">
        <v>432</v>
      </c>
      <c r="J180" s="185" t="s">
        <v>433</v>
      </c>
      <c r="K180" s="43" t="s">
        <v>265</v>
      </c>
      <c r="L180" s="42">
        <v>1445079268</v>
      </c>
      <c r="M180" s="42">
        <v>1444978348</v>
      </c>
      <c r="N180" s="118">
        <v>100920</v>
      </c>
      <c r="O180" s="132">
        <f t="shared" si="23"/>
        <v>6.9836999419190336E-3</v>
      </c>
    </row>
    <row r="181" spans="1:15" customFormat="1" ht="18.75" hidden="1" customHeight="1">
      <c r="A181" s="256"/>
      <c r="B181" s="45" t="s">
        <v>266</v>
      </c>
      <c r="C181" s="43" t="s">
        <v>434</v>
      </c>
      <c r="D181" s="43" t="s">
        <v>435</v>
      </c>
      <c r="E181" s="36"/>
      <c r="F181" s="36"/>
      <c r="G181" s="39">
        <v>0</v>
      </c>
      <c r="H181" s="3" t="e">
        <f t="shared" si="22"/>
        <v>#DIV/0!</v>
      </c>
      <c r="I181" s="184"/>
      <c r="J181" s="186"/>
      <c r="K181" s="43" t="s">
        <v>269</v>
      </c>
      <c r="L181" s="42">
        <v>256987580</v>
      </c>
      <c r="M181" s="42">
        <v>217103480</v>
      </c>
      <c r="N181" s="118">
        <v>39884100</v>
      </c>
      <c r="O181" s="132">
        <f t="shared" si="23"/>
        <v>15.519855084047251</v>
      </c>
    </row>
    <row r="182" spans="1:15" customFormat="1" ht="18.75" hidden="1" customHeight="1">
      <c r="A182" s="256"/>
      <c r="B182" s="45" t="s">
        <v>270</v>
      </c>
      <c r="C182" s="43" t="s">
        <v>271</v>
      </c>
      <c r="D182" s="43" t="s">
        <v>436</v>
      </c>
      <c r="E182" s="36">
        <v>3543411</v>
      </c>
      <c r="F182" s="36">
        <v>1184950</v>
      </c>
      <c r="G182" s="39">
        <v>2358461</v>
      </c>
      <c r="H182" s="3">
        <f t="shared" si="22"/>
        <v>66.559058489122492</v>
      </c>
      <c r="I182" s="82" t="s">
        <v>437</v>
      </c>
      <c r="J182" s="76" t="s">
        <v>438</v>
      </c>
      <c r="K182" s="76" t="s">
        <v>439</v>
      </c>
      <c r="L182" s="42"/>
      <c r="M182" s="46"/>
      <c r="N182" s="118">
        <v>0</v>
      </c>
      <c r="O182" s="132" t="e">
        <f t="shared" si="23"/>
        <v>#DIV/0!</v>
      </c>
    </row>
    <row r="183" spans="1:15" customFormat="1" ht="18.75" hidden="1" customHeight="1">
      <c r="A183" s="256"/>
      <c r="B183" s="44" t="s">
        <v>276</v>
      </c>
      <c r="C183" s="76" t="s">
        <v>277</v>
      </c>
      <c r="D183" s="76" t="s">
        <v>440</v>
      </c>
      <c r="E183" s="36">
        <v>48244940</v>
      </c>
      <c r="F183" s="36">
        <v>0</v>
      </c>
      <c r="G183" s="39">
        <v>48244940</v>
      </c>
      <c r="H183" s="3">
        <f t="shared" si="22"/>
        <v>100</v>
      </c>
      <c r="I183" s="82" t="s">
        <v>279</v>
      </c>
      <c r="J183" s="76" t="s">
        <v>441</v>
      </c>
      <c r="K183" s="76" t="s">
        <v>281</v>
      </c>
      <c r="L183" s="42"/>
      <c r="M183" s="46"/>
      <c r="N183" s="118">
        <v>0</v>
      </c>
      <c r="O183" s="132" t="e">
        <f t="shared" si="23"/>
        <v>#DIV/0!</v>
      </c>
    </row>
    <row r="184" spans="1:15" customFormat="1" ht="18.75" hidden="1" customHeight="1">
      <c r="A184" s="256"/>
      <c r="B184" s="187" t="s">
        <v>442</v>
      </c>
      <c r="C184" s="189" t="s">
        <v>283</v>
      </c>
      <c r="D184" s="76" t="s">
        <v>243</v>
      </c>
      <c r="E184" s="36">
        <v>18000000</v>
      </c>
      <c r="F184" s="36">
        <v>18000000</v>
      </c>
      <c r="G184" s="39">
        <v>0</v>
      </c>
      <c r="H184" s="3">
        <f t="shared" si="22"/>
        <v>0</v>
      </c>
      <c r="I184" s="183" t="s">
        <v>443</v>
      </c>
      <c r="J184" s="185" t="s">
        <v>444</v>
      </c>
      <c r="K184" s="76" t="s">
        <v>286</v>
      </c>
      <c r="L184" s="42">
        <v>446098428</v>
      </c>
      <c r="M184" s="42">
        <v>602380221</v>
      </c>
      <c r="N184" s="118">
        <v>-156281793</v>
      </c>
      <c r="O184" s="132">
        <f t="shared" si="23"/>
        <v>-35.03302930267219</v>
      </c>
    </row>
    <row r="185" spans="1:15" customFormat="1" ht="18.75" hidden="1" customHeight="1">
      <c r="A185" s="256"/>
      <c r="B185" s="188"/>
      <c r="C185" s="189"/>
      <c r="D185" s="76" t="s">
        <v>445</v>
      </c>
      <c r="E185" s="36">
        <v>18000000</v>
      </c>
      <c r="F185" s="36">
        <v>18000000</v>
      </c>
      <c r="G185" s="39">
        <v>0</v>
      </c>
      <c r="H185" s="3">
        <f t="shared" si="22"/>
        <v>0</v>
      </c>
      <c r="I185" s="184"/>
      <c r="J185" s="186"/>
      <c r="K185" s="76" t="s">
        <v>446</v>
      </c>
      <c r="L185" s="42">
        <v>239734083</v>
      </c>
      <c r="M185" s="42">
        <v>83452290</v>
      </c>
      <c r="N185" s="118">
        <v>156281793</v>
      </c>
      <c r="O185" s="132">
        <f t="shared" si="23"/>
        <v>65.18964305963955</v>
      </c>
    </row>
    <row r="186" spans="1:15" customFormat="1" ht="18.75" hidden="1" customHeight="1">
      <c r="A186" s="256"/>
      <c r="B186" s="190" t="s">
        <v>288</v>
      </c>
      <c r="C186" s="192" t="s">
        <v>447</v>
      </c>
      <c r="D186" s="76" t="s">
        <v>448</v>
      </c>
      <c r="E186" s="36">
        <v>174034896</v>
      </c>
      <c r="F186" s="36"/>
      <c r="G186" s="39">
        <v>174034896</v>
      </c>
      <c r="H186" s="3">
        <f t="shared" si="22"/>
        <v>100</v>
      </c>
      <c r="I186" s="183" t="s">
        <v>244</v>
      </c>
      <c r="J186" s="193" t="s">
        <v>245</v>
      </c>
      <c r="K186" s="76" t="s">
        <v>228</v>
      </c>
      <c r="L186" s="42">
        <v>492942</v>
      </c>
      <c r="M186" s="42">
        <v>403966</v>
      </c>
      <c r="N186" s="118">
        <v>88976</v>
      </c>
      <c r="O186" s="132">
        <f t="shared" si="23"/>
        <v>18.049993711227692</v>
      </c>
    </row>
    <row r="187" spans="1:15" customFormat="1" ht="18.75" hidden="1" customHeight="1">
      <c r="A187" s="256"/>
      <c r="B187" s="191"/>
      <c r="C187" s="192"/>
      <c r="D187" s="76" t="s">
        <v>449</v>
      </c>
      <c r="E187" s="36">
        <v>167703083</v>
      </c>
      <c r="F187" s="36"/>
      <c r="G187" s="39">
        <v>167703083</v>
      </c>
      <c r="H187" s="3">
        <f t="shared" si="22"/>
        <v>100</v>
      </c>
      <c r="I187" s="184"/>
      <c r="J187" s="194"/>
      <c r="K187" s="76" t="s">
        <v>229</v>
      </c>
      <c r="L187" s="47">
        <v>109268000</v>
      </c>
      <c r="M187" s="47">
        <v>139206371</v>
      </c>
      <c r="N187" s="118">
        <v>-29938371</v>
      </c>
      <c r="O187" s="132">
        <f t="shared" si="23"/>
        <v>-27.399028992934802</v>
      </c>
    </row>
    <row r="188" spans="1:15" customFormat="1" ht="18.75" hidden="1" customHeight="1">
      <c r="A188" s="256"/>
      <c r="B188" s="45" t="s">
        <v>225</v>
      </c>
      <c r="C188" s="43" t="s">
        <v>225</v>
      </c>
      <c r="D188" s="76" t="s">
        <v>292</v>
      </c>
      <c r="E188" s="48"/>
      <c r="F188" s="36">
        <v>1037614398</v>
      </c>
      <c r="G188" s="39">
        <v>-1037614398</v>
      </c>
      <c r="H188" s="3" t="e">
        <f t="shared" si="22"/>
        <v>#DIV/0!</v>
      </c>
      <c r="I188" s="183" t="s">
        <v>246</v>
      </c>
      <c r="J188" s="185" t="s">
        <v>247</v>
      </c>
      <c r="K188" s="76" t="s">
        <v>243</v>
      </c>
      <c r="L188" s="42">
        <v>18000000</v>
      </c>
      <c r="M188" s="42">
        <v>18000000</v>
      </c>
      <c r="N188" s="118">
        <v>0</v>
      </c>
      <c r="O188" s="132">
        <f t="shared" si="23"/>
        <v>0</v>
      </c>
    </row>
    <row r="189" spans="1:15" customFormat="1" ht="18.75" hidden="1" customHeight="1">
      <c r="A189" s="256"/>
      <c r="B189" s="83"/>
      <c r="C189" s="84"/>
      <c r="D189" s="75"/>
      <c r="E189" s="85"/>
      <c r="F189" s="86"/>
      <c r="G189" s="87"/>
      <c r="H189" s="3" t="e">
        <f t="shared" si="22"/>
        <v>#DIV/0!</v>
      </c>
      <c r="I189" s="258"/>
      <c r="J189" s="259"/>
      <c r="K189" s="75" t="s">
        <v>248</v>
      </c>
      <c r="L189" s="88">
        <v>18000000</v>
      </c>
      <c r="M189" s="88">
        <v>18000000</v>
      </c>
      <c r="N189" s="126">
        <v>0</v>
      </c>
      <c r="O189" s="132">
        <f t="shared" si="23"/>
        <v>0</v>
      </c>
    </row>
    <row r="190" spans="1:15" customFormat="1" ht="18.75" hidden="1" customHeight="1">
      <c r="A190" s="257"/>
      <c r="B190" s="239" t="s">
        <v>450</v>
      </c>
      <c r="C190" s="240"/>
      <c r="D190" s="241"/>
      <c r="E190" s="89">
        <f>SUM(E175:E189)</f>
        <v>3573094849</v>
      </c>
      <c r="F190" s="89">
        <f>SUM(F175:F189)</f>
        <v>3531307128</v>
      </c>
      <c r="G190" s="90">
        <f>SUM(G175:G189)</f>
        <v>41787721</v>
      </c>
      <c r="H190" s="3">
        <f t="shared" si="22"/>
        <v>1.169510543827156</v>
      </c>
      <c r="I190" s="239" t="s">
        <v>451</v>
      </c>
      <c r="J190" s="240"/>
      <c r="K190" s="242"/>
      <c r="L190" s="91">
        <f>SUM(L175:L189)</f>
        <v>3573094849</v>
      </c>
      <c r="M190" s="91">
        <f>SUM(M175:M189)</f>
        <v>3531307128</v>
      </c>
      <c r="N190" s="123">
        <f>SUM(N175:N189)</f>
        <v>41787721</v>
      </c>
      <c r="O190" s="132">
        <f t="shared" si="23"/>
        <v>1.169510543827156</v>
      </c>
    </row>
    <row r="191" spans="1:15" ht="18.75" hidden="1" customHeight="1">
      <c r="A191" s="243" t="s">
        <v>176</v>
      </c>
      <c r="B191" s="246" t="s">
        <v>177</v>
      </c>
      <c r="C191" s="11" t="s">
        <v>178</v>
      </c>
      <c r="D191" s="11" t="s">
        <v>179</v>
      </c>
      <c r="E191" s="12">
        <v>173295480</v>
      </c>
      <c r="F191" s="12">
        <v>171615480</v>
      </c>
      <c r="G191" s="13">
        <f t="shared" ref="G191:G200" si="30">E191-F191</f>
        <v>1680000</v>
      </c>
      <c r="H191" s="3">
        <f t="shared" ref="H191:H204" si="31">G191/E191*100</f>
        <v>0.96944248055402249</v>
      </c>
      <c r="I191" s="92" t="s">
        <v>180</v>
      </c>
      <c r="J191" s="11" t="s">
        <v>181</v>
      </c>
      <c r="K191" s="11" t="s">
        <v>182</v>
      </c>
      <c r="L191" s="12">
        <v>0</v>
      </c>
      <c r="M191" s="12">
        <v>0</v>
      </c>
      <c r="N191" s="113">
        <f t="shared" ref="N191:N201" si="32">L191-M191</f>
        <v>0</v>
      </c>
      <c r="O191" s="132" t="e">
        <f t="shared" ref="O191:O204" si="33">N191/L191*100</f>
        <v>#DIV/0!</v>
      </c>
    </row>
    <row r="192" spans="1:15" ht="18.75" hidden="1" customHeight="1">
      <c r="A192" s="244"/>
      <c r="B192" s="247"/>
      <c r="C192" s="11" t="s">
        <v>183</v>
      </c>
      <c r="D192" s="11" t="s">
        <v>184</v>
      </c>
      <c r="E192" s="12">
        <v>270000</v>
      </c>
      <c r="F192" s="12">
        <v>120000</v>
      </c>
      <c r="G192" s="13">
        <f t="shared" si="30"/>
        <v>150000</v>
      </c>
      <c r="H192" s="3">
        <f t="shared" si="31"/>
        <v>55.555555555555557</v>
      </c>
      <c r="I192" s="92" t="s">
        <v>185</v>
      </c>
      <c r="J192" s="11" t="s">
        <v>186</v>
      </c>
      <c r="K192" s="11" t="s">
        <v>187</v>
      </c>
      <c r="L192" s="12">
        <v>0</v>
      </c>
      <c r="M192" s="12">
        <v>0</v>
      </c>
      <c r="N192" s="113">
        <f t="shared" si="32"/>
        <v>0</v>
      </c>
      <c r="O192" s="132" t="e">
        <f t="shared" si="33"/>
        <v>#DIV/0!</v>
      </c>
    </row>
    <row r="193" spans="1:15" ht="18.75" hidden="1" customHeight="1">
      <c r="A193" s="244"/>
      <c r="B193" s="248"/>
      <c r="C193" s="11" t="s">
        <v>188</v>
      </c>
      <c r="D193" s="14" t="s">
        <v>189</v>
      </c>
      <c r="E193" s="12">
        <v>38838520</v>
      </c>
      <c r="F193" s="12">
        <v>38680290</v>
      </c>
      <c r="G193" s="13">
        <f t="shared" si="30"/>
        <v>158230</v>
      </c>
      <c r="H193" s="3">
        <f t="shared" si="31"/>
        <v>0.40740481357168085</v>
      </c>
      <c r="I193" s="92" t="s">
        <v>190</v>
      </c>
      <c r="J193" s="11" t="s">
        <v>191</v>
      </c>
      <c r="K193" s="11" t="s">
        <v>192</v>
      </c>
      <c r="L193" s="12">
        <v>244172000</v>
      </c>
      <c r="M193" s="12">
        <v>244013770</v>
      </c>
      <c r="N193" s="113">
        <f t="shared" si="32"/>
        <v>158230</v>
      </c>
      <c r="O193" s="132">
        <f t="shared" si="33"/>
        <v>6.480268007797782E-2</v>
      </c>
    </row>
    <row r="194" spans="1:15" ht="18.75" hidden="1" customHeight="1">
      <c r="A194" s="244"/>
      <c r="B194" s="93" t="s">
        <v>193</v>
      </c>
      <c r="C194" s="11" t="s">
        <v>194</v>
      </c>
      <c r="D194" s="11" t="s">
        <v>195</v>
      </c>
      <c r="E194" s="12">
        <v>7707432</v>
      </c>
      <c r="F194" s="12">
        <v>4269000</v>
      </c>
      <c r="G194" s="13">
        <f t="shared" si="30"/>
        <v>3438432</v>
      </c>
      <c r="H194" s="3">
        <f t="shared" si="31"/>
        <v>44.611901863032976</v>
      </c>
      <c r="I194" s="249" t="s">
        <v>196</v>
      </c>
      <c r="J194" s="164" t="s">
        <v>197</v>
      </c>
      <c r="K194" s="11" t="s">
        <v>198</v>
      </c>
      <c r="L194" s="12">
        <v>1000000</v>
      </c>
      <c r="M194" s="12">
        <v>1000000</v>
      </c>
      <c r="N194" s="113">
        <f t="shared" si="32"/>
        <v>0</v>
      </c>
      <c r="O194" s="132">
        <f t="shared" si="33"/>
        <v>0</v>
      </c>
    </row>
    <row r="195" spans="1:15" ht="18.75" hidden="1" customHeight="1">
      <c r="A195" s="244"/>
      <c r="B195" s="93" t="s">
        <v>199</v>
      </c>
      <c r="C195" s="11" t="s">
        <v>200</v>
      </c>
      <c r="D195" s="11" t="s">
        <v>201</v>
      </c>
      <c r="E195" s="12">
        <v>27600000</v>
      </c>
      <c r="F195" s="12">
        <v>23641050</v>
      </c>
      <c r="G195" s="13">
        <f t="shared" si="30"/>
        <v>3958950</v>
      </c>
      <c r="H195" s="3">
        <f t="shared" si="31"/>
        <v>14.344021739130437</v>
      </c>
      <c r="I195" s="250"/>
      <c r="J195" s="165"/>
      <c r="K195" s="11" t="s">
        <v>202</v>
      </c>
      <c r="L195" s="12"/>
      <c r="M195" s="12"/>
      <c r="N195" s="113">
        <f t="shared" si="32"/>
        <v>0</v>
      </c>
      <c r="O195" s="132" t="e">
        <f t="shared" si="33"/>
        <v>#DIV/0!</v>
      </c>
    </row>
    <row r="196" spans="1:15" ht="18.75" hidden="1" customHeight="1">
      <c r="A196" s="244"/>
      <c r="B196" s="93" t="s">
        <v>203</v>
      </c>
      <c r="C196" s="11" t="s">
        <v>204</v>
      </c>
      <c r="D196" s="11" t="s">
        <v>205</v>
      </c>
      <c r="E196" s="12">
        <v>0</v>
      </c>
      <c r="F196" s="12">
        <v>0</v>
      </c>
      <c r="G196" s="13">
        <f t="shared" si="30"/>
        <v>0</v>
      </c>
      <c r="H196" s="3" t="e">
        <f t="shared" si="31"/>
        <v>#DIV/0!</v>
      </c>
      <c r="I196" s="92" t="s">
        <v>206</v>
      </c>
      <c r="J196" s="11" t="s">
        <v>207</v>
      </c>
      <c r="K196" s="11" t="s">
        <v>208</v>
      </c>
      <c r="L196" s="12">
        <v>0</v>
      </c>
      <c r="M196" s="12">
        <v>0</v>
      </c>
      <c r="N196" s="113">
        <f t="shared" si="32"/>
        <v>0</v>
      </c>
      <c r="O196" s="132" t="e">
        <f t="shared" si="33"/>
        <v>#DIV/0!</v>
      </c>
    </row>
    <row r="197" spans="1:15" ht="18.75" hidden="1" customHeight="1">
      <c r="A197" s="244"/>
      <c r="B197" s="93" t="s">
        <v>209</v>
      </c>
      <c r="C197" s="11" t="s">
        <v>210</v>
      </c>
      <c r="D197" s="11" t="s">
        <v>211</v>
      </c>
      <c r="E197" s="12">
        <v>0</v>
      </c>
      <c r="F197" s="12">
        <v>0</v>
      </c>
      <c r="G197" s="13">
        <f t="shared" si="30"/>
        <v>0</v>
      </c>
      <c r="H197" s="3" t="e">
        <f t="shared" si="31"/>
        <v>#DIV/0!</v>
      </c>
      <c r="I197" s="92" t="s">
        <v>212</v>
      </c>
      <c r="J197" s="11" t="s">
        <v>213</v>
      </c>
      <c r="K197" s="11" t="s">
        <v>214</v>
      </c>
      <c r="L197" s="12">
        <v>0</v>
      </c>
      <c r="M197" s="12">
        <v>0</v>
      </c>
      <c r="N197" s="113">
        <f t="shared" si="32"/>
        <v>0</v>
      </c>
      <c r="O197" s="132" t="e">
        <f t="shared" si="33"/>
        <v>#DIV/0!</v>
      </c>
    </row>
    <row r="198" spans="1:15" ht="18.75" hidden="1" customHeight="1">
      <c r="A198" s="244"/>
      <c r="B198" s="93" t="s">
        <v>215</v>
      </c>
      <c r="C198" s="11" t="s">
        <v>216</v>
      </c>
      <c r="D198" s="11" t="s">
        <v>217</v>
      </c>
      <c r="E198" s="12">
        <v>0</v>
      </c>
      <c r="F198" s="12">
        <v>0</v>
      </c>
      <c r="G198" s="13">
        <f t="shared" si="30"/>
        <v>0</v>
      </c>
      <c r="H198" s="3" t="e">
        <f t="shared" si="31"/>
        <v>#DIV/0!</v>
      </c>
      <c r="I198" s="249" t="s">
        <v>218</v>
      </c>
      <c r="J198" s="164" t="s">
        <v>219</v>
      </c>
      <c r="K198" s="11" t="s">
        <v>220</v>
      </c>
      <c r="L198" s="12">
        <v>1330</v>
      </c>
      <c r="M198" s="12">
        <v>1330</v>
      </c>
      <c r="N198" s="113">
        <f t="shared" si="32"/>
        <v>0</v>
      </c>
      <c r="O198" s="132">
        <f t="shared" si="33"/>
        <v>0</v>
      </c>
    </row>
    <row r="199" spans="1:15" ht="18.75" hidden="1" customHeight="1">
      <c r="A199" s="244"/>
      <c r="B199" s="93" t="s">
        <v>221</v>
      </c>
      <c r="C199" s="11" t="s">
        <v>222</v>
      </c>
      <c r="D199" s="11" t="s">
        <v>223</v>
      </c>
      <c r="E199" s="12">
        <v>1330</v>
      </c>
      <c r="F199" s="12">
        <v>1330</v>
      </c>
      <c r="G199" s="13">
        <f t="shared" si="30"/>
        <v>0</v>
      </c>
      <c r="H199" s="3">
        <f t="shared" si="31"/>
        <v>0</v>
      </c>
      <c r="I199" s="250"/>
      <c r="J199" s="165"/>
      <c r="K199" s="11" t="s">
        <v>224</v>
      </c>
      <c r="L199" s="12">
        <v>2539432</v>
      </c>
      <c r="M199" s="12">
        <v>2539432</v>
      </c>
      <c r="N199" s="113">
        <f t="shared" si="32"/>
        <v>0</v>
      </c>
      <c r="O199" s="132">
        <f t="shared" si="33"/>
        <v>0</v>
      </c>
    </row>
    <row r="200" spans="1:15" ht="18.75" hidden="1" customHeight="1">
      <c r="A200" s="244"/>
      <c r="B200" s="93" t="s">
        <v>225</v>
      </c>
      <c r="C200" s="11" t="s">
        <v>225</v>
      </c>
      <c r="D200" s="11" t="s">
        <v>225</v>
      </c>
      <c r="E200" s="12">
        <v>0</v>
      </c>
      <c r="F200" s="12">
        <v>9227658</v>
      </c>
      <c r="G200" s="13">
        <f t="shared" si="30"/>
        <v>-9227658</v>
      </c>
      <c r="H200" s="3" t="e">
        <f t="shared" si="31"/>
        <v>#DIV/0!</v>
      </c>
      <c r="I200" s="249" t="s">
        <v>226</v>
      </c>
      <c r="J200" s="164" t="s">
        <v>227</v>
      </c>
      <c r="K200" s="11" t="s">
        <v>228</v>
      </c>
      <c r="L200" s="12">
        <v>0</v>
      </c>
      <c r="M200" s="12">
        <v>276</v>
      </c>
      <c r="N200" s="113">
        <f t="shared" si="32"/>
        <v>-276</v>
      </c>
      <c r="O200" s="132" t="e">
        <f t="shared" si="33"/>
        <v>#DIV/0!</v>
      </c>
    </row>
    <row r="201" spans="1:15" ht="18.75" hidden="1" customHeight="1">
      <c r="A201" s="244"/>
      <c r="B201" s="94"/>
      <c r="C201" s="95"/>
      <c r="D201" s="95"/>
      <c r="E201" s="96"/>
      <c r="F201" s="96"/>
      <c r="G201" s="97"/>
      <c r="H201" s="3" t="e">
        <f t="shared" si="31"/>
        <v>#DIV/0!</v>
      </c>
      <c r="I201" s="251"/>
      <c r="J201" s="200"/>
      <c r="K201" s="98" t="s">
        <v>229</v>
      </c>
      <c r="L201" s="96">
        <v>0</v>
      </c>
      <c r="M201" s="96">
        <v>0</v>
      </c>
      <c r="N201" s="114">
        <f t="shared" si="32"/>
        <v>0</v>
      </c>
      <c r="O201" s="132" t="e">
        <f t="shared" si="33"/>
        <v>#DIV/0!</v>
      </c>
    </row>
    <row r="202" spans="1:15" ht="18.75" hidden="1" customHeight="1">
      <c r="A202" s="245"/>
      <c r="B202" s="252" t="s">
        <v>230</v>
      </c>
      <c r="C202" s="253"/>
      <c r="D202" s="254"/>
      <c r="E202" s="99">
        <f>SUM(E191:E201)</f>
        <v>247712762</v>
      </c>
      <c r="F202" s="99">
        <f>SUM(F191:F201)</f>
        <v>247554808</v>
      </c>
      <c r="G202" s="100">
        <f>SUM(G191:G201)</f>
        <v>157954</v>
      </c>
      <c r="H202" s="106">
        <f t="shared" si="31"/>
        <v>6.3764982766612563E-2</v>
      </c>
      <c r="I202" s="253" t="s">
        <v>230</v>
      </c>
      <c r="J202" s="253"/>
      <c r="K202" s="254"/>
      <c r="L202" s="99">
        <f>SUM(L191:L201)</f>
        <v>247712762</v>
      </c>
      <c r="M202" s="99">
        <f>SUM(M191:M201)</f>
        <v>247554808</v>
      </c>
      <c r="N202" s="115">
        <f>SUM(N191:N201)</f>
        <v>157954</v>
      </c>
      <c r="O202" s="142">
        <f t="shared" si="33"/>
        <v>6.3764982766612563E-2</v>
      </c>
    </row>
    <row r="203" spans="1:15" ht="18" customHeight="1" thickBot="1">
      <c r="A203" s="101"/>
      <c r="B203" s="237" t="s">
        <v>249</v>
      </c>
      <c r="C203" s="238"/>
      <c r="D203" s="238"/>
      <c r="E203" s="104">
        <f>E32+E44+E56+E68+E84+E97</f>
        <v>11305595993</v>
      </c>
      <c r="F203" s="104">
        <f>F32+F44+F56+F68+F84+F97</f>
        <v>11268724237</v>
      </c>
      <c r="G203" s="102">
        <f>F203-E203</f>
        <v>-36871756</v>
      </c>
      <c r="H203" s="312">
        <f t="shared" si="31"/>
        <v>-0.32613721578968158</v>
      </c>
      <c r="I203" s="237" t="s">
        <v>249</v>
      </c>
      <c r="J203" s="238"/>
      <c r="K203" s="238"/>
      <c r="L203" s="103">
        <f>L32+L44+L56+L68+L84+L97</f>
        <v>11305595993</v>
      </c>
      <c r="M203" s="103">
        <f>M32+M44+M56+M68+M84+M97</f>
        <v>11268724237</v>
      </c>
      <c r="N203" s="104">
        <f>M203-L203</f>
        <v>-36871756</v>
      </c>
      <c r="O203" s="144">
        <f t="shared" si="33"/>
        <v>-0.32613721578968158</v>
      </c>
    </row>
    <row r="204" spans="1:15" ht="27.75" customHeight="1" thickBot="1">
      <c r="A204" s="220" t="s">
        <v>237</v>
      </c>
      <c r="B204" s="221"/>
      <c r="C204" s="221"/>
      <c r="D204" s="221"/>
      <c r="E204" s="67">
        <f>E203+E20</f>
        <v>11487577369</v>
      </c>
      <c r="F204" s="67">
        <f>F203+F20</f>
        <v>11444958637</v>
      </c>
      <c r="G204" s="67">
        <f>F204-E204</f>
        <v>-42618732</v>
      </c>
      <c r="H204" s="313">
        <f>G204/E204*100</f>
        <v>-0.37099843275057731</v>
      </c>
      <c r="I204" s="219" t="s">
        <v>237</v>
      </c>
      <c r="J204" s="219"/>
      <c r="K204" s="219"/>
      <c r="L204" s="67">
        <f>L203+L20</f>
        <v>11487577369</v>
      </c>
      <c r="M204" s="67">
        <f>M203+M20</f>
        <v>11444958637</v>
      </c>
      <c r="N204" s="121">
        <f>M204-L204</f>
        <v>-42618732</v>
      </c>
      <c r="O204" s="143">
        <f t="shared" si="33"/>
        <v>-0.37099843275057731</v>
      </c>
    </row>
    <row r="205" spans="1:15" s="69" customFormat="1">
      <c r="O205" s="133"/>
    </row>
    <row r="206" spans="1:15" s="69" customFormat="1">
      <c r="O206" s="133"/>
    </row>
    <row r="207" spans="1:15" s="69" customFormat="1">
      <c r="O207" s="133"/>
    </row>
    <row r="208" spans="1:15" s="69" customFormat="1">
      <c r="O208" s="133"/>
    </row>
    <row r="209" spans="15:15" s="69" customFormat="1">
      <c r="O209" s="133"/>
    </row>
  </sheetData>
  <mergeCells count="202">
    <mergeCell ref="A204:D204"/>
    <mergeCell ref="I204:K204"/>
    <mergeCell ref="A9:A19"/>
    <mergeCell ref="A20:D20"/>
    <mergeCell ref="A100:A111"/>
    <mergeCell ref="B100:B102"/>
    <mergeCell ref="I103:I104"/>
    <mergeCell ref="J103:J104"/>
    <mergeCell ref="I107:I108"/>
    <mergeCell ref="J107:J108"/>
    <mergeCell ref="I109:I110"/>
    <mergeCell ref="J109:J110"/>
    <mergeCell ref="B111:D111"/>
    <mergeCell ref="I111:K111"/>
    <mergeCell ref="A112:A124"/>
    <mergeCell ref="B112:B114"/>
    <mergeCell ref="I115:I116"/>
    <mergeCell ref="J115:J116"/>
    <mergeCell ref="I118:I119"/>
    <mergeCell ref="J118:J119"/>
    <mergeCell ref="I120:I121"/>
    <mergeCell ref="J120:J121"/>
    <mergeCell ref="I122:I123"/>
    <mergeCell ref="J122:J123"/>
    <mergeCell ref="B124:D124"/>
    <mergeCell ref="I124:K124"/>
    <mergeCell ref="A125:A137"/>
    <mergeCell ref="B125:B127"/>
    <mergeCell ref="I128:I129"/>
    <mergeCell ref="J128:J129"/>
    <mergeCell ref="I131:I132"/>
    <mergeCell ref="J131:J132"/>
    <mergeCell ref="I133:I134"/>
    <mergeCell ref="J133:J134"/>
    <mergeCell ref="I135:I136"/>
    <mergeCell ref="J135:J136"/>
    <mergeCell ref="B137:D137"/>
    <mergeCell ref="I137:K137"/>
    <mergeCell ref="A138:A150"/>
    <mergeCell ref="B138:B140"/>
    <mergeCell ref="I141:I142"/>
    <mergeCell ref="J141:J142"/>
    <mergeCell ref="I144:I145"/>
    <mergeCell ref="J144:J145"/>
    <mergeCell ref="I146:I147"/>
    <mergeCell ref="J146:J147"/>
    <mergeCell ref="I148:I149"/>
    <mergeCell ref="J148:J149"/>
    <mergeCell ref="B150:D150"/>
    <mergeCell ref="I150:K150"/>
    <mergeCell ref="A151:A162"/>
    <mergeCell ref="B151:B153"/>
    <mergeCell ref="I154:I155"/>
    <mergeCell ref="J154:J155"/>
    <mergeCell ref="I158:I159"/>
    <mergeCell ref="J158:J159"/>
    <mergeCell ref="I160:I161"/>
    <mergeCell ref="J160:J161"/>
    <mergeCell ref="B162:D162"/>
    <mergeCell ref="I162:K162"/>
    <mergeCell ref="B186:B187"/>
    <mergeCell ref="C186:C187"/>
    <mergeCell ref="I186:I187"/>
    <mergeCell ref="J186:J187"/>
    <mergeCell ref="I188:I189"/>
    <mergeCell ref="J188:J189"/>
    <mergeCell ref="A163:A174"/>
    <mergeCell ref="B163:B165"/>
    <mergeCell ref="I166:I167"/>
    <mergeCell ref="J166:J167"/>
    <mergeCell ref="I170:I171"/>
    <mergeCell ref="J170:J171"/>
    <mergeCell ref="I172:I173"/>
    <mergeCell ref="J172:J173"/>
    <mergeCell ref="B174:D174"/>
    <mergeCell ref="I174:K174"/>
    <mergeCell ref="B203:D203"/>
    <mergeCell ref="I203:K203"/>
    <mergeCell ref="B190:D190"/>
    <mergeCell ref="I190:K190"/>
    <mergeCell ref="A191:A202"/>
    <mergeCell ref="B191:B193"/>
    <mergeCell ref="I194:I195"/>
    <mergeCell ref="J194:J195"/>
    <mergeCell ref="I198:I199"/>
    <mergeCell ref="J198:J199"/>
    <mergeCell ref="I200:I201"/>
    <mergeCell ref="J200:J201"/>
    <mergeCell ref="B202:D202"/>
    <mergeCell ref="I202:K202"/>
    <mergeCell ref="A175:A190"/>
    <mergeCell ref="B175:B177"/>
    <mergeCell ref="I178:I179"/>
    <mergeCell ref="J178:J179"/>
    <mergeCell ref="I180:I181"/>
    <mergeCell ref="J180:J181"/>
    <mergeCell ref="B184:B185"/>
    <mergeCell ref="C184:C185"/>
    <mergeCell ref="I184:I185"/>
    <mergeCell ref="J184:J185"/>
    <mergeCell ref="B98:D98"/>
    <mergeCell ref="I98:K98"/>
    <mergeCell ref="I99:K99"/>
    <mergeCell ref="A99:D99"/>
    <mergeCell ref="N7:N8"/>
    <mergeCell ref="A1:D1"/>
    <mergeCell ref="A2:N2"/>
    <mergeCell ref="A3:N3"/>
    <mergeCell ref="A4:N4"/>
    <mergeCell ref="A5:N5"/>
    <mergeCell ref="A6:A8"/>
    <mergeCell ref="I6:N6"/>
    <mergeCell ref="B7:D7"/>
    <mergeCell ref="E7:E8"/>
    <mergeCell ref="F7:F8"/>
    <mergeCell ref="G7:G8"/>
    <mergeCell ref="I7:K7"/>
    <mergeCell ref="L7:L8"/>
    <mergeCell ref="M7:M8"/>
    <mergeCell ref="B9:B11"/>
    <mergeCell ref="I12:I13"/>
    <mergeCell ref="J12:J13"/>
    <mergeCell ref="I16:I17"/>
    <mergeCell ref="A21:A32"/>
    <mergeCell ref="A57:A68"/>
    <mergeCell ref="B57:B59"/>
    <mergeCell ref="I60:I61"/>
    <mergeCell ref="J60:J61"/>
    <mergeCell ref="I64:I65"/>
    <mergeCell ref="J64:J65"/>
    <mergeCell ref="I66:I67"/>
    <mergeCell ref="J66:J67"/>
    <mergeCell ref="B68:D68"/>
    <mergeCell ref="I68:K68"/>
    <mergeCell ref="A33:A44"/>
    <mergeCell ref="B33:B35"/>
    <mergeCell ref="I36:I37"/>
    <mergeCell ref="J36:J37"/>
    <mergeCell ref="I40:I41"/>
    <mergeCell ref="J40:J41"/>
    <mergeCell ref="I42:I43"/>
    <mergeCell ref="J42:J43"/>
    <mergeCell ref="B44:D44"/>
    <mergeCell ref="I44:K44"/>
    <mergeCell ref="A45:A56"/>
    <mergeCell ref="B45:B47"/>
    <mergeCell ref="I48:I49"/>
    <mergeCell ref="J48:J49"/>
    <mergeCell ref="I52:I53"/>
    <mergeCell ref="J52:J53"/>
    <mergeCell ref="I54:I55"/>
    <mergeCell ref="J54:J55"/>
    <mergeCell ref="B56:D56"/>
    <mergeCell ref="I56:K56"/>
    <mergeCell ref="A85:A97"/>
    <mergeCell ref="B85:B87"/>
    <mergeCell ref="I88:I90"/>
    <mergeCell ref="J88:J90"/>
    <mergeCell ref="I93:I94"/>
    <mergeCell ref="J93:J94"/>
    <mergeCell ref="I95:I96"/>
    <mergeCell ref="J95:J96"/>
    <mergeCell ref="B97:D97"/>
    <mergeCell ref="I97:K97"/>
    <mergeCell ref="A69:A84"/>
    <mergeCell ref="B69:B71"/>
    <mergeCell ref="I72:I73"/>
    <mergeCell ref="J72:J73"/>
    <mergeCell ref="I74:I75"/>
    <mergeCell ref="J74:J75"/>
    <mergeCell ref="B78:B79"/>
    <mergeCell ref="C78:C79"/>
    <mergeCell ref="I78:I79"/>
    <mergeCell ref="J78:J79"/>
    <mergeCell ref="B80:B81"/>
    <mergeCell ref="C80:C81"/>
    <mergeCell ref="I80:I81"/>
    <mergeCell ref="J80:J81"/>
    <mergeCell ref="I82:I83"/>
    <mergeCell ref="J82:J83"/>
    <mergeCell ref="H7:H8"/>
    <mergeCell ref="B6:H6"/>
    <mergeCell ref="O7:O8"/>
    <mergeCell ref="B89:B90"/>
    <mergeCell ref="K88:K89"/>
    <mergeCell ref="L88:L89"/>
    <mergeCell ref="M88:M89"/>
    <mergeCell ref="N88:N89"/>
    <mergeCell ref="O88:O89"/>
    <mergeCell ref="J16:J17"/>
    <mergeCell ref="I18:I19"/>
    <mergeCell ref="J18:J19"/>
    <mergeCell ref="I20:K20"/>
    <mergeCell ref="B21:B23"/>
    <mergeCell ref="I24:I25"/>
    <mergeCell ref="J24:J25"/>
    <mergeCell ref="I28:I29"/>
    <mergeCell ref="J28:J29"/>
    <mergeCell ref="I30:I31"/>
    <mergeCell ref="J30:J31"/>
    <mergeCell ref="B32:D32"/>
    <mergeCell ref="I32:K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7" fitToHeight="0" orientation="portrait" r:id="rId1"/>
  <rowBreaks count="1" manualBreakCount="1">
    <brk id="84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0" zoomScaleNormal="70" workbookViewId="0">
      <selection activeCell="D13" sqref="D13"/>
    </sheetView>
  </sheetViews>
  <sheetFormatPr defaultColWidth="9" defaultRowHeight="16.5"/>
  <cols>
    <col min="1" max="1" width="4.5" style="5" customWidth="1"/>
    <col min="2" max="2" width="14.875" style="5" customWidth="1"/>
    <col min="3" max="3" width="15.25" style="5" customWidth="1"/>
    <col min="4" max="4" width="24.125" style="5" customWidth="1"/>
    <col min="5" max="7" width="16.375" style="5" customWidth="1"/>
    <col min="8" max="8" width="14" style="5" customWidth="1"/>
    <col min="9" max="9" width="16.625" style="5" customWidth="1"/>
    <col min="10" max="10" width="21" style="5" customWidth="1"/>
    <col min="11" max="13" width="16.375" style="5" customWidth="1"/>
    <col min="14" max="14" width="13.25" style="5" customWidth="1"/>
    <col min="15" max="16384" width="9" style="5"/>
  </cols>
  <sheetData>
    <row r="1" spans="1:14">
      <c r="A1" s="286" t="s">
        <v>475</v>
      </c>
      <c r="B1" s="286"/>
      <c r="C1" s="286"/>
      <c r="D1" s="286"/>
      <c r="E1" s="8"/>
      <c r="F1" s="1"/>
      <c r="G1" s="1"/>
      <c r="H1" s="1"/>
      <c r="I1" s="1"/>
      <c r="J1" s="1"/>
      <c r="K1" s="1"/>
      <c r="L1" s="1"/>
      <c r="M1" s="1"/>
    </row>
    <row r="2" spans="1:14" ht="21">
      <c r="A2" s="287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4" ht="24">
      <c r="A3" s="288" t="s">
        <v>456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4">
      <c r="A4" s="289" t="s">
        <v>457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4" ht="17.25" thickBot="1">
      <c r="A5" s="290" t="s">
        <v>1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</row>
    <row r="6" spans="1:14" ht="28.5" customHeight="1">
      <c r="A6" s="292" t="s">
        <v>2</v>
      </c>
      <c r="B6" s="161" t="s">
        <v>3</v>
      </c>
      <c r="C6" s="162"/>
      <c r="D6" s="162"/>
      <c r="E6" s="162"/>
      <c r="F6" s="162"/>
      <c r="G6" s="163"/>
      <c r="H6" s="294" t="s">
        <v>4</v>
      </c>
      <c r="I6" s="294"/>
      <c r="J6" s="294"/>
      <c r="K6" s="161"/>
      <c r="L6" s="161"/>
      <c r="M6" s="295"/>
    </row>
    <row r="7" spans="1:14" ht="28.5" customHeight="1">
      <c r="A7" s="293"/>
      <c r="B7" s="296" t="s">
        <v>5</v>
      </c>
      <c r="C7" s="296"/>
      <c r="D7" s="296"/>
      <c r="E7" s="159" t="s">
        <v>461</v>
      </c>
      <c r="F7" s="159" t="s">
        <v>462</v>
      </c>
      <c r="G7" s="159" t="s">
        <v>453</v>
      </c>
      <c r="H7" s="296" t="s">
        <v>5</v>
      </c>
      <c r="I7" s="296"/>
      <c r="J7" s="296"/>
      <c r="K7" s="159" t="s">
        <v>460</v>
      </c>
      <c r="L7" s="159" t="s">
        <v>463</v>
      </c>
      <c r="M7" s="159" t="s">
        <v>453</v>
      </c>
    </row>
    <row r="8" spans="1:14" ht="28.5" customHeight="1" thickBot="1">
      <c r="A8" s="293"/>
      <c r="B8" s="72" t="s">
        <v>6</v>
      </c>
      <c r="C8" s="72" t="s">
        <v>7</v>
      </c>
      <c r="D8" s="72" t="s">
        <v>8</v>
      </c>
      <c r="E8" s="160"/>
      <c r="F8" s="160"/>
      <c r="G8" s="160"/>
      <c r="H8" s="72" t="s">
        <v>6</v>
      </c>
      <c r="I8" s="72" t="s">
        <v>7</v>
      </c>
      <c r="J8" s="72" t="s">
        <v>8</v>
      </c>
      <c r="K8" s="160"/>
      <c r="L8" s="160"/>
      <c r="M8" s="160"/>
    </row>
    <row r="9" spans="1:14" s="19" customFormat="1" ht="28.5" customHeight="1">
      <c r="A9" s="297" t="s">
        <v>238</v>
      </c>
      <c r="B9" s="300" t="s">
        <v>177</v>
      </c>
      <c r="C9" s="303" t="s">
        <v>178</v>
      </c>
      <c r="D9" s="16" t="s">
        <v>299</v>
      </c>
      <c r="E9" s="16">
        <f>각지부별!E9+각지부별!E27+각지부별!E45</f>
        <v>63750940</v>
      </c>
      <c r="F9" s="16">
        <f>각지부별!F9+각지부별!F27+각지부별!F45</f>
        <v>65930000</v>
      </c>
      <c r="G9" s="16">
        <f>각지부별!G9+각지부별!G27+각지부별!G45</f>
        <v>2179060</v>
      </c>
      <c r="H9" s="16" t="s">
        <v>180</v>
      </c>
      <c r="I9" s="16" t="s">
        <v>181</v>
      </c>
      <c r="J9" s="16" t="s">
        <v>182</v>
      </c>
      <c r="K9" s="16">
        <f>각지부별!K9+각지부별!K27+각지부별!K45</f>
        <v>40736181</v>
      </c>
      <c r="L9" s="16">
        <f>각지부별!L9+각지부별!L27+각지부별!L45</f>
        <v>38300000</v>
      </c>
      <c r="M9" s="17">
        <f>각지부별!M9+각지부별!M27+각지부별!M45</f>
        <v>-2436181</v>
      </c>
      <c r="N9" s="18"/>
    </row>
    <row r="10" spans="1:14" s="19" customFormat="1" ht="28.5" customHeight="1">
      <c r="A10" s="298"/>
      <c r="B10" s="301"/>
      <c r="C10" s="304"/>
      <c r="D10" s="16" t="s">
        <v>300</v>
      </c>
      <c r="E10" s="16">
        <f>각지부별!E10+각지부별!E28+각지부별!E46</f>
        <v>3066050</v>
      </c>
      <c r="F10" s="16">
        <f>각지부별!F10+각지부별!F28+각지부별!F46</f>
        <v>4900000</v>
      </c>
      <c r="G10" s="16">
        <f>각지부별!G10+각지부별!G28+각지부별!G46</f>
        <v>1833950</v>
      </c>
      <c r="H10" s="21" t="s">
        <v>185</v>
      </c>
      <c r="I10" s="21" t="s">
        <v>186</v>
      </c>
      <c r="J10" s="16" t="s">
        <v>187</v>
      </c>
      <c r="K10" s="16">
        <f>각지부별!K10+각지부별!K28+각지부별!K46</f>
        <v>20000000</v>
      </c>
      <c r="L10" s="16">
        <f>각지부별!L10+각지부별!L28+각지부별!L46</f>
        <v>20000000</v>
      </c>
      <c r="M10" s="17">
        <f>각지부별!M10+각지부별!M28+각지부별!M46</f>
        <v>0</v>
      </c>
      <c r="N10" s="18"/>
    </row>
    <row r="11" spans="1:14" s="19" customFormat="1" ht="28.5" customHeight="1">
      <c r="A11" s="298"/>
      <c r="B11" s="301"/>
      <c r="C11" s="304"/>
      <c r="D11" s="16" t="s">
        <v>301</v>
      </c>
      <c r="E11" s="16">
        <f>각지부별!E11+각지부별!E29+각지부별!E47</f>
        <v>6907696</v>
      </c>
      <c r="F11" s="16">
        <f>각지부별!F11+각지부별!F29+각지부별!F47</f>
        <v>7218680</v>
      </c>
      <c r="G11" s="16">
        <f>각지부별!G11+각지부별!G29+각지부별!G47</f>
        <v>310984</v>
      </c>
      <c r="H11" s="16" t="s">
        <v>190</v>
      </c>
      <c r="I11" s="16" t="s">
        <v>191</v>
      </c>
      <c r="J11" s="16" t="s">
        <v>231</v>
      </c>
      <c r="K11" s="16">
        <f>각지부별!K11+각지부별!K29+각지부별!K47</f>
        <v>0</v>
      </c>
      <c r="L11" s="16">
        <f>각지부별!L11+각지부별!L29+각지부별!L47</f>
        <v>0</v>
      </c>
      <c r="M11" s="17">
        <f>각지부별!M11+각지부별!M29+각지부별!M47</f>
        <v>0</v>
      </c>
      <c r="N11" s="18"/>
    </row>
    <row r="12" spans="1:14" s="19" customFormat="1" ht="28.5" customHeight="1">
      <c r="A12" s="298"/>
      <c r="B12" s="301"/>
      <c r="C12" s="305"/>
      <c r="D12" s="16" t="s">
        <v>302</v>
      </c>
      <c r="E12" s="16">
        <f>각지부별!E12+각지부별!E30+각지부별!E48</f>
        <v>706670</v>
      </c>
      <c r="F12" s="16">
        <f>각지부별!F12+각지부별!F30+각지부별!F48</f>
        <v>1320000</v>
      </c>
      <c r="G12" s="16">
        <f>각지부별!G12+각지부별!G30+각지부별!G48</f>
        <v>613330</v>
      </c>
      <c r="H12" s="303" t="s">
        <v>196</v>
      </c>
      <c r="I12" s="303" t="s">
        <v>197</v>
      </c>
      <c r="J12" s="16" t="s">
        <v>198</v>
      </c>
      <c r="K12" s="16">
        <f>각지부별!K12+각지부별!K30+각지부별!K48</f>
        <v>0</v>
      </c>
      <c r="L12" s="16">
        <f>각지부별!L12+각지부별!L30+각지부별!L48</f>
        <v>5000000</v>
      </c>
      <c r="M12" s="17">
        <f>각지부별!M12+각지부별!M30+각지부별!M48</f>
        <v>5000000</v>
      </c>
      <c r="N12" s="18"/>
    </row>
    <row r="13" spans="1:14" s="19" customFormat="1" ht="28.5" customHeight="1">
      <c r="A13" s="298"/>
      <c r="B13" s="301"/>
      <c r="C13" s="303" t="s">
        <v>183</v>
      </c>
      <c r="D13" s="16" t="s">
        <v>304</v>
      </c>
      <c r="E13" s="16">
        <f>각지부별!E13+각지부별!E31+각지부별!E49</f>
        <v>1300000</v>
      </c>
      <c r="F13" s="16">
        <f>각지부별!F13+각지부별!F31+각지부별!F49</f>
        <v>1350000</v>
      </c>
      <c r="G13" s="16">
        <f>각지부별!G13+각지부별!G31+각지부별!G49</f>
        <v>50000</v>
      </c>
      <c r="H13" s="305"/>
      <c r="I13" s="305"/>
      <c r="J13" s="16" t="s">
        <v>202</v>
      </c>
      <c r="K13" s="16">
        <f>각지부별!K13+각지부별!K31+각지부별!K49</f>
        <v>64158974</v>
      </c>
      <c r="L13" s="16">
        <f>각지부별!L13+각지부별!L31+각지부별!L49</f>
        <v>49587275</v>
      </c>
      <c r="M13" s="17">
        <f>각지부별!M13+각지부별!M31+각지부별!M49</f>
        <v>-14571699</v>
      </c>
    </row>
    <row r="14" spans="1:14" s="19" customFormat="1" ht="28.5" customHeight="1">
      <c r="A14" s="298"/>
      <c r="B14" s="301"/>
      <c r="C14" s="305"/>
      <c r="D14" s="16" t="s">
        <v>303</v>
      </c>
      <c r="E14" s="16">
        <f>각지부별!E14+각지부별!E32+각지부별!E50</f>
        <v>1480000</v>
      </c>
      <c r="F14" s="16">
        <f>각지부별!F14+각지부별!F32+각지부별!F50</f>
        <v>1816000</v>
      </c>
      <c r="G14" s="16">
        <f>각지부별!G14+각지부별!G32+각지부별!G50</f>
        <v>336000</v>
      </c>
      <c r="H14" s="16" t="s">
        <v>206</v>
      </c>
      <c r="I14" s="16" t="s">
        <v>207</v>
      </c>
      <c r="J14" s="16" t="s">
        <v>208</v>
      </c>
      <c r="K14" s="16">
        <f>각지부별!K14+각지부별!K32+각지부별!K50</f>
        <v>310000</v>
      </c>
      <c r="L14" s="16">
        <f>각지부별!L14+각지부별!L32+각지부별!L50</f>
        <v>300000</v>
      </c>
      <c r="M14" s="17">
        <f>각지부별!M14+각지부별!M32+각지부별!M50</f>
        <v>-10000</v>
      </c>
    </row>
    <row r="15" spans="1:14" s="19" customFormat="1" ht="28.5" customHeight="1">
      <c r="A15" s="298"/>
      <c r="B15" s="301"/>
      <c r="C15" s="303" t="s">
        <v>188</v>
      </c>
      <c r="D15" s="16" t="s">
        <v>305</v>
      </c>
      <c r="E15" s="16">
        <f>각지부별!E15+각지부별!E33+각지부별!E51</f>
        <v>150000</v>
      </c>
      <c r="F15" s="16">
        <f>각지부별!F15+각지부별!F33+각지부별!F51</f>
        <v>250000</v>
      </c>
      <c r="G15" s="16">
        <f>각지부별!G15+각지부별!G33+각지부별!G51</f>
        <v>100000</v>
      </c>
      <c r="H15" s="16" t="s">
        <v>212</v>
      </c>
      <c r="I15" s="16" t="s">
        <v>213</v>
      </c>
      <c r="J15" s="16" t="s">
        <v>214</v>
      </c>
      <c r="K15" s="16">
        <f>각지부별!K15+각지부별!K33+각지부별!K51</f>
        <v>20901400</v>
      </c>
      <c r="L15" s="16">
        <f>각지부별!L15+각지부별!L33+각지부별!L51</f>
        <v>18413400</v>
      </c>
      <c r="M15" s="17">
        <f>각지부별!M15+각지부별!M33+각지부별!M51</f>
        <v>-2488000</v>
      </c>
    </row>
    <row r="16" spans="1:14" s="19" customFormat="1" ht="28.5" customHeight="1">
      <c r="A16" s="298"/>
      <c r="B16" s="301"/>
      <c r="C16" s="304"/>
      <c r="D16" s="16" t="s">
        <v>306</v>
      </c>
      <c r="E16" s="16">
        <f>각지부별!E16+각지부별!E34+각지부별!E52</f>
        <v>6520000</v>
      </c>
      <c r="F16" s="16">
        <f>각지부별!F16+각지부별!F34+각지부별!F52</f>
        <v>7020000</v>
      </c>
      <c r="G16" s="16">
        <f>각지부별!G16+각지부별!G34+각지부별!G52</f>
        <v>500000</v>
      </c>
      <c r="H16" s="16" t="s">
        <v>218</v>
      </c>
      <c r="I16" s="16" t="s">
        <v>219</v>
      </c>
      <c r="J16" s="16" t="s">
        <v>220</v>
      </c>
      <c r="K16" s="16">
        <f>각지부별!K16+각지부별!K34+각지부별!K52</f>
        <v>315050</v>
      </c>
      <c r="L16" s="16">
        <f>각지부별!L16+각지부별!L34+각지부별!L52</f>
        <v>5074672</v>
      </c>
      <c r="M16" s="17">
        <f>각지부별!M16+각지부별!M34+각지부별!M52</f>
        <v>4759622</v>
      </c>
    </row>
    <row r="17" spans="1:13" s="19" customFormat="1" ht="28.5" customHeight="1">
      <c r="A17" s="298"/>
      <c r="B17" s="301"/>
      <c r="C17" s="304"/>
      <c r="D17" s="16" t="s">
        <v>307</v>
      </c>
      <c r="E17" s="16">
        <f>각지부별!E17+각지부별!E35+각지부별!E53</f>
        <v>390000</v>
      </c>
      <c r="F17" s="16">
        <f>각지부별!F17+각지부별!F35+각지부별!F53</f>
        <v>440000</v>
      </c>
      <c r="G17" s="16">
        <f>각지부별!G17+각지부별!G35+각지부별!G53</f>
        <v>50000</v>
      </c>
      <c r="H17" s="16"/>
      <c r="I17" s="16"/>
      <c r="J17" s="16" t="s">
        <v>224</v>
      </c>
      <c r="K17" s="16">
        <f>각지부별!K17+각지부별!K35+각지부별!K53</f>
        <v>238095</v>
      </c>
      <c r="L17" s="16">
        <f>각지부별!L17+각지부별!L35+각지부별!L53</f>
        <v>300000</v>
      </c>
      <c r="M17" s="17">
        <f>각지부별!M17+각지부별!M35+각지부별!M53</f>
        <v>61905</v>
      </c>
    </row>
    <row r="18" spans="1:13" s="19" customFormat="1" ht="28.5" customHeight="1">
      <c r="A18" s="298"/>
      <c r="B18" s="301"/>
      <c r="C18" s="304"/>
      <c r="D18" s="16" t="s">
        <v>308</v>
      </c>
      <c r="E18" s="16">
        <f>각지부별!E18+각지부별!E36+각지부별!E54</f>
        <v>42891080</v>
      </c>
      <c r="F18" s="16">
        <f>각지부별!F18+각지부별!F36+각지부별!F54</f>
        <v>42700000</v>
      </c>
      <c r="G18" s="16">
        <f>각지부별!G18+각지부별!G36+각지부별!G54</f>
        <v>-191080</v>
      </c>
      <c r="H18" s="16" t="s">
        <v>226</v>
      </c>
      <c r="I18" s="16" t="s">
        <v>227</v>
      </c>
      <c r="J18" s="16" t="s">
        <v>228</v>
      </c>
      <c r="K18" s="16">
        <f>각지부별!K18+각지부별!K36+각지부별!K54</f>
        <v>13859346</v>
      </c>
      <c r="L18" s="16">
        <f>각지부별!L18+각지부별!L36+각지부별!L54</f>
        <v>13889053</v>
      </c>
      <c r="M18" s="17">
        <f>K18-L18</f>
        <v>-29707</v>
      </c>
    </row>
    <row r="19" spans="1:13" s="19" customFormat="1" ht="28.5" customHeight="1">
      <c r="A19" s="298"/>
      <c r="B19" s="302"/>
      <c r="C19" s="305"/>
      <c r="D19" s="16" t="s">
        <v>309</v>
      </c>
      <c r="E19" s="16">
        <f>각지부별!E19+각지부별!E37+각지부별!E55</f>
        <v>200000</v>
      </c>
      <c r="F19" s="16">
        <f>각지부별!F19+각지부별!F37+각지부별!F55</f>
        <v>200000</v>
      </c>
      <c r="G19" s="16">
        <f>각지부별!G19+각지부별!G37+각지부별!G55</f>
        <v>0</v>
      </c>
      <c r="H19" s="21"/>
      <c r="I19" s="21"/>
      <c r="J19" s="21" t="s">
        <v>229</v>
      </c>
      <c r="K19" s="16">
        <f>각지부별!K19+각지부별!K37+각지부별!K55</f>
        <v>21462330</v>
      </c>
      <c r="L19" s="16">
        <f>각지부별!L19+각지부별!L37+각지부별!L55</f>
        <v>25370000</v>
      </c>
      <c r="M19" s="17">
        <f>각지부별!M19+각지부별!M37+각지부별!M55</f>
        <v>3907670</v>
      </c>
    </row>
    <row r="20" spans="1:13" s="19" customFormat="1" ht="28.5" customHeight="1">
      <c r="A20" s="298"/>
      <c r="B20" s="73" t="s">
        <v>193</v>
      </c>
      <c r="C20" s="16" t="s">
        <v>194</v>
      </c>
      <c r="D20" s="16" t="s">
        <v>232</v>
      </c>
      <c r="E20" s="16">
        <f>각지부별!E20+각지부별!E38+각지부별!E56</f>
        <v>4474672</v>
      </c>
      <c r="F20" s="16">
        <f>각지부별!F20+각지부별!F38+각지부별!F56</f>
        <v>451320</v>
      </c>
      <c r="G20" s="16">
        <f>각지부별!G20+각지부별!G38+각지부별!G56</f>
        <v>-4023352</v>
      </c>
      <c r="H20" s="16"/>
      <c r="I20" s="16"/>
      <c r="J20" s="16"/>
      <c r="K20" s="16">
        <f>각지부별!K20+각지부별!K38+각지부별!K56</f>
        <v>0</v>
      </c>
      <c r="L20" s="16">
        <f>각지부별!L20+각지부별!L38+각지부별!L56</f>
        <v>0</v>
      </c>
      <c r="M20" s="17">
        <f>각지부별!M20+각지부별!M38+각지부별!M56</f>
        <v>0</v>
      </c>
    </row>
    <row r="21" spans="1:13" s="19" customFormat="1" ht="28.5" customHeight="1">
      <c r="A21" s="298"/>
      <c r="B21" s="73" t="s">
        <v>199</v>
      </c>
      <c r="C21" s="16" t="s">
        <v>233</v>
      </c>
      <c r="D21" s="16" t="s">
        <v>201</v>
      </c>
      <c r="E21" s="16">
        <f>각지부별!E21+각지부별!E39+각지부별!E57</f>
        <v>0</v>
      </c>
      <c r="F21" s="16">
        <f>각지부별!F21+각지부별!F39+각지부별!F57</f>
        <v>0</v>
      </c>
      <c r="G21" s="16">
        <f>각지부별!G21+각지부별!G39+각지부별!G57</f>
        <v>0</v>
      </c>
      <c r="H21" s="16"/>
      <c r="I21" s="16"/>
      <c r="J21" s="16"/>
      <c r="K21" s="16">
        <f>각지부별!K21+각지부별!K39+각지부별!K57</f>
        <v>0</v>
      </c>
      <c r="L21" s="16">
        <f>각지부별!L21+각지부별!L39+각지부별!L57</f>
        <v>0</v>
      </c>
      <c r="M21" s="17">
        <f>각지부별!M21+각지부별!M39+각지부별!M57</f>
        <v>0</v>
      </c>
    </row>
    <row r="22" spans="1:13" s="19" customFormat="1" ht="28.5" customHeight="1">
      <c r="A22" s="298"/>
      <c r="B22" s="73" t="s">
        <v>203</v>
      </c>
      <c r="C22" s="16" t="s">
        <v>204</v>
      </c>
      <c r="D22" s="16" t="s">
        <v>234</v>
      </c>
      <c r="E22" s="16">
        <f>각지부별!E22+각지부별!E40+각지부별!E58</f>
        <v>46626431</v>
      </c>
      <c r="F22" s="16">
        <f>각지부별!F22+각지부별!F40+각지부별!F58</f>
        <v>39138400</v>
      </c>
      <c r="G22" s="16">
        <f>각지부별!G22+각지부별!G40+각지부별!G58</f>
        <v>-7488031</v>
      </c>
      <c r="H22" s="16"/>
      <c r="I22" s="16"/>
      <c r="J22" s="16"/>
      <c r="K22" s="16">
        <f>각지부별!K22+각지부별!K40+각지부별!K58</f>
        <v>0</v>
      </c>
      <c r="L22" s="16">
        <f>각지부별!L22+각지부별!L40+각지부별!L58</f>
        <v>0</v>
      </c>
      <c r="M22" s="17">
        <f>각지부별!M22+각지부별!M40+각지부별!M58</f>
        <v>0</v>
      </c>
    </row>
    <row r="23" spans="1:13" s="19" customFormat="1" ht="28.5" customHeight="1">
      <c r="A23" s="298"/>
      <c r="B23" s="73" t="s">
        <v>215</v>
      </c>
      <c r="C23" s="16" t="s">
        <v>216</v>
      </c>
      <c r="D23" s="16" t="s">
        <v>217</v>
      </c>
      <c r="E23" s="16">
        <f>각지부별!E23+각지부별!E41+각지부별!E59</f>
        <v>3417837</v>
      </c>
      <c r="F23" s="16">
        <f>각지부별!F23+각지부별!F41+각지부별!F59</f>
        <v>3400000</v>
      </c>
      <c r="G23" s="16">
        <f>각지부별!G23+각지부별!G41+각지부별!G59</f>
        <v>-17837</v>
      </c>
      <c r="H23" s="16"/>
      <c r="I23" s="16"/>
      <c r="J23" s="16"/>
      <c r="K23" s="16">
        <f>각지부별!K23+각지부별!K41+각지부별!K59</f>
        <v>0</v>
      </c>
      <c r="L23" s="16">
        <f>각지부별!L23+각지부별!L41+각지부별!L59</f>
        <v>0</v>
      </c>
      <c r="M23" s="17">
        <f>각지부별!M23+각지부별!M41+각지부별!M59</f>
        <v>0</v>
      </c>
    </row>
    <row r="24" spans="1:13" s="19" customFormat="1" ht="28.5" customHeight="1">
      <c r="A24" s="298"/>
      <c r="B24" s="73" t="s">
        <v>221</v>
      </c>
      <c r="C24" s="16" t="s">
        <v>222</v>
      </c>
      <c r="D24" s="16" t="s">
        <v>235</v>
      </c>
      <c r="E24" s="16">
        <f>각지부별!E24+각지부별!E42+각지부별!E60</f>
        <v>100000</v>
      </c>
      <c r="F24" s="16">
        <f>각지부별!F24+각지부별!F42+각지부별!F60</f>
        <v>100000</v>
      </c>
      <c r="G24" s="16">
        <f>각지부별!G24+각지부별!G42+각지부별!G60</f>
        <v>0</v>
      </c>
      <c r="H24" s="16"/>
      <c r="I24" s="16"/>
      <c r="J24" s="16"/>
      <c r="K24" s="16">
        <f>각지부별!K24+각지부별!K42+각지부별!K60</f>
        <v>0</v>
      </c>
      <c r="L24" s="16">
        <f>각지부별!L24+각지부별!L42+각지부별!L60</f>
        <v>0</v>
      </c>
      <c r="M24" s="17">
        <f>각지부별!M24+각지부별!M42+각지부별!M60</f>
        <v>0</v>
      </c>
    </row>
    <row r="25" spans="1:13" s="19" customFormat="1" ht="28.5" customHeight="1">
      <c r="A25" s="298"/>
      <c r="B25" s="73" t="s">
        <v>225</v>
      </c>
      <c r="C25" s="16" t="s">
        <v>225</v>
      </c>
      <c r="D25" s="16" t="s">
        <v>225</v>
      </c>
      <c r="E25" s="16">
        <f>각지부별!E25+각지부별!E43+각지부별!E61</f>
        <v>0</v>
      </c>
      <c r="F25" s="16">
        <f>각지부별!F25+각지부별!F43+각지부별!F61</f>
        <v>0</v>
      </c>
      <c r="G25" s="16">
        <f>각지부별!G25+각지부별!G43+각지부별!G61</f>
        <v>0</v>
      </c>
      <c r="H25" s="16"/>
      <c r="I25" s="16"/>
      <c r="J25" s="16"/>
      <c r="K25" s="22"/>
      <c r="L25" s="16">
        <f>각지부별!L25+각지부별!L43+각지부별!L61</f>
        <v>0</v>
      </c>
      <c r="M25" s="17">
        <f>각지부별!M25+각지부별!M43+각지부별!M61</f>
        <v>0</v>
      </c>
    </row>
    <row r="26" spans="1:13" s="19" customFormat="1" ht="28.5" customHeight="1" thickBot="1">
      <c r="A26" s="299"/>
      <c r="B26" s="306" t="s">
        <v>237</v>
      </c>
      <c r="C26" s="307"/>
      <c r="D26" s="307"/>
      <c r="E26" s="24">
        <f>SUM(E9:E25)</f>
        <v>181981376</v>
      </c>
      <c r="F26" s="24">
        <f>SUM(F9:F25)</f>
        <v>176234400</v>
      </c>
      <c r="G26" s="24">
        <f>E26-F26</f>
        <v>5746976</v>
      </c>
      <c r="H26" s="307" t="s">
        <v>236</v>
      </c>
      <c r="I26" s="307"/>
      <c r="J26" s="307"/>
      <c r="K26" s="24">
        <f>SUM(K9:K25)</f>
        <v>181981376</v>
      </c>
      <c r="L26" s="24">
        <f>SUM(L9:L25)</f>
        <v>176234400</v>
      </c>
      <c r="M26" s="25">
        <f>K26-L26</f>
        <v>5746976</v>
      </c>
    </row>
  </sheetData>
  <mergeCells count="25">
    <mergeCell ref="A9:A26"/>
    <mergeCell ref="B9:B19"/>
    <mergeCell ref="C9:C12"/>
    <mergeCell ref="H12:H13"/>
    <mergeCell ref="I12:I13"/>
    <mergeCell ref="C13:C14"/>
    <mergeCell ref="C15:C19"/>
    <mergeCell ref="B26:D26"/>
    <mergeCell ref="H26:J26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</mergeCells>
  <phoneticPr fontId="2" type="noConversion"/>
  <pageMargins left="0.7" right="0.7" top="0.75" bottom="0.75" header="0.3" footer="0.3"/>
  <pageSetup paperSize="8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zoomScale="70" zoomScaleNormal="70" workbookViewId="0">
      <selection activeCell="E12" sqref="E12"/>
    </sheetView>
  </sheetViews>
  <sheetFormatPr defaultColWidth="9" defaultRowHeight="16.5"/>
  <cols>
    <col min="1" max="1" width="4.5" style="5" customWidth="1"/>
    <col min="2" max="2" width="14.875" style="5" customWidth="1"/>
    <col min="3" max="3" width="15.25" style="5" customWidth="1"/>
    <col min="4" max="4" width="24.125" style="5" customWidth="1"/>
    <col min="5" max="7" width="16.375" style="5" customWidth="1"/>
    <col min="8" max="8" width="14" style="5" customWidth="1"/>
    <col min="9" max="9" width="16.625" style="5" customWidth="1"/>
    <col min="10" max="10" width="21" style="5" customWidth="1"/>
    <col min="11" max="13" width="16.375" style="5" customWidth="1"/>
    <col min="14" max="14" width="13.25" style="5" customWidth="1"/>
    <col min="15" max="16384" width="9" style="5"/>
  </cols>
  <sheetData>
    <row r="1" spans="1:14">
      <c r="A1" s="286" t="s">
        <v>474</v>
      </c>
      <c r="B1" s="286"/>
      <c r="C1" s="286"/>
      <c r="D1" s="286"/>
      <c r="E1" s="8"/>
      <c r="F1" s="1"/>
      <c r="G1" s="1"/>
      <c r="H1" s="1"/>
      <c r="I1" s="1"/>
      <c r="J1" s="1"/>
      <c r="K1" s="1"/>
      <c r="L1" s="1"/>
      <c r="M1" s="1"/>
    </row>
    <row r="2" spans="1:14" ht="21">
      <c r="A2" s="287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4" ht="24">
      <c r="A3" s="288" t="s">
        <v>456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4">
      <c r="A4" s="289" t="s">
        <v>455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4" ht="17.25" thickBot="1">
      <c r="A5" s="290" t="s">
        <v>1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</row>
    <row r="6" spans="1:14" ht="28.5" customHeight="1">
      <c r="A6" s="292" t="s">
        <v>2</v>
      </c>
      <c r="B6" s="161" t="s">
        <v>3</v>
      </c>
      <c r="C6" s="162"/>
      <c r="D6" s="162"/>
      <c r="E6" s="162"/>
      <c r="F6" s="162"/>
      <c r="G6" s="163"/>
      <c r="H6" s="294" t="s">
        <v>4</v>
      </c>
      <c r="I6" s="294"/>
      <c r="J6" s="294"/>
      <c r="K6" s="161"/>
      <c r="L6" s="161"/>
      <c r="M6" s="295"/>
    </row>
    <row r="7" spans="1:14" ht="28.5" customHeight="1">
      <c r="A7" s="293"/>
      <c r="B7" s="296" t="s">
        <v>5</v>
      </c>
      <c r="C7" s="296"/>
      <c r="D7" s="296"/>
      <c r="E7" s="159" t="s">
        <v>458</v>
      </c>
      <c r="F7" s="159" t="s">
        <v>464</v>
      </c>
      <c r="G7" s="159" t="s">
        <v>453</v>
      </c>
      <c r="H7" s="296" t="s">
        <v>5</v>
      </c>
      <c r="I7" s="296"/>
      <c r="J7" s="296"/>
      <c r="K7" s="159" t="s">
        <v>460</v>
      </c>
      <c r="L7" s="159" t="s">
        <v>465</v>
      </c>
      <c r="M7" s="159" t="s">
        <v>453</v>
      </c>
    </row>
    <row r="8" spans="1:14" ht="28.5" customHeight="1" thickBot="1">
      <c r="A8" s="293"/>
      <c r="B8" s="71" t="s">
        <v>6</v>
      </c>
      <c r="C8" s="71" t="s">
        <v>7</v>
      </c>
      <c r="D8" s="71" t="s">
        <v>8</v>
      </c>
      <c r="E8" s="160"/>
      <c r="F8" s="160"/>
      <c r="G8" s="160"/>
      <c r="H8" s="71" t="s">
        <v>6</v>
      </c>
      <c r="I8" s="71" t="s">
        <v>7</v>
      </c>
      <c r="J8" s="71" t="s">
        <v>8</v>
      </c>
      <c r="K8" s="160"/>
      <c r="L8" s="160"/>
      <c r="M8" s="160"/>
    </row>
    <row r="9" spans="1:14" s="19" customFormat="1" ht="28.5" customHeight="1">
      <c r="A9" s="297" t="s">
        <v>238</v>
      </c>
      <c r="B9" s="300" t="s">
        <v>177</v>
      </c>
      <c r="C9" s="303" t="s">
        <v>178</v>
      </c>
      <c r="D9" s="16" t="s">
        <v>299</v>
      </c>
      <c r="E9" s="152">
        <v>39350800</v>
      </c>
      <c r="F9" s="152">
        <v>40730000</v>
      </c>
      <c r="G9" s="16">
        <f>F9-E9</f>
        <v>1379200</v>
      </c>
      <c r="H9" s="16" t="s">
        <v>180</v>
      </c>
      <c r="I9" s="16" t="s">
        <v>181</v>
      </c>
      <c r="J9" s="16" t="s">
        <v>182</v>
      </c>
      <c r="K9" s="145">
        <f>[2]★본부세입!E9</f>
        <v>40736181</v>
      </c>
      <c r="L9" s="145">
        <f>[2]★본부세입!F9</f>
        <v>38300000</v>
      </c>
      <c r="M9" s="146">
        <f t="shared" ref="M9:M10" si="0">L9-K9</f>
        <v>-2436181</v>
      </c>
      <c r="N9" s="18"/>
    </row>
    <row r="10" spans="1:14" s="19" customFormat="1" ht="28.5" customHeight="1">
      <c r="A10" s="298"/>
      <c r="B10" s="301"/>
      <c r="C10" s="304"/>
      <c r="D10" s="16" t="s">
        <v>300</v>
      </c>
      <c r="E10" s="152">
        <v>2600000</v>
      </c>
      <c r="F10" s="152">
        <v>2700000</v>
      </c>
      <c r="G10" s="16">
        <f t="shared" ref="G10:G25" si="1">F10-E10</f>
        <v>100000</v>
      </c>
      <c r="H10" s="21" t="s">
        <v>185</v>
      </c>
      <c r="I10" s="21" t="s">
        <v>186</v>
      </c>
      <c r="J10" s="16" t="s">
        <v>187</v>
      </c>
      <c r="K10" s="147">
        <v>20000000</v>
      </c>
      <c r="L10" s="147">
        <v>20000000</v>
      </c>
      <c r="M10" s="148">
        <f t="shared" si="0"/>
        <v>0</v>
      </c>
      <c r="N10" s="18"/>
    </row>
    <row r="11" spans="1:14" s="19" customFormat="1" ht="28.5" customHeight="1">
      <c r="A11" s="298"/>
      <c r="B11" s="301"/>
      <c r="C11" s="304"/>
      <c r="D11" s="16" t="s">
        <v>301</v>
      </c>
      <c r="E11" s="152">
        <v>4350096</v>
      </c>
      <c r="F11" s="152">
        <v>4520000</v>
      </c>
      <c r="G11" s="16">
        <f t="shared" si="1"/>
        <v>169904</v>
      </c>
      <c r="H11" s="16" t="s">
        <v>190</v>
      </c>
      <c r="I11" s="16" t="s">
        <v>191</v>
      </c>
      <c r="J11" s="16" t="s">
        <v>231</v>
      </c>
      <c r="K11" s="16"/>
      <c r="L11" s="16"/>
      <c r="M11" s="17">
        <f t="shared" ref="M11:M19" si="2">L11-K11</f>
        <v>0</v>
      </c>
      <c r="N11" s="18"/>
    </row>
    <row r="12" spans="1:14" s="19" customFormat="1" ht="28.5" customHeight="1">
      <c r="A12" s="298"/>
      <c r="B12" s="301"/>
      <c r="C12" s="305"/>
      <c r="D12" s="16" t="s">
        <v>302</v>
      </c>
      <c r="E12" s="152">
        <v>100000</v>
      </c>
      <c r="F12" s="152">
        <v>120000</v>
      </c>
      <c r="G12" s="16">
        <f t="shared" si="1"/>
        <v>20000</v>
      </c>
      <c r="H12" s="303" t="s">
        <v>196</v>
      </c>
      <c r="I12" s="303" t="s">
        <v>197</v>
      </c>
      <c r="J12" s="16" t="s">
        <v>198</v>
      </c>
      <c r="K12" s="149">
        <v>0</v>
      </c>
      <c r="L12" s="150">
        <v>5000000</v>
      </c>
      <c r="M12" s="17">
        <f t="shared" si="2"/>
        <v>5000000</v>
      </c>
      <c r="N12" s="18"/>
    </row>
    <row r="13" spans="1:14" s="19" customFormat="1" ht="28.5" customHeight="1">
      <c r="A13" s="298"/>
      <c r="B13" s="301"/>
      <c r="C13" s="303" t="s">
        <v>183</v>
      </c>
      <c r="D13" s="16" t="s">
        <v>304</v>
      </c>
      <c r="E13" s="152">
        <v>1200000</v>
      </c>
      <c r="F13" s="152">
        <v>1200000</v>
      </c>
      <c r="G13" s="16">
        <f t="shared" si="1"/>
        <v>0</v>
      </c>
      <c r="H13" s="305"/>
      <c r="I13" s="305"/>
      <c r="J13" s="16" t="s">
        <v>202</v>
      </c>
      <c r="K13" s="151">
        <v>27958900</v>
      </c>
      <c r="L13" s="150">
        <v>23362275</v>
      </c>
      <c r="M13" s="17">
        <f t="shared" si="2"/>
        <v>-4596625</v>
      </c>
    </row>
    <row r="14" spans="1:14" s="19" customFormat="1" ht="28.5" customHeight="1">
      <c r="A14" s="298"/>
      <c r="B14" s="301"/>
      <c r="C14" s="305"/>
      <c r="D14" s="16" t="s">
        <v>303</v>
      </c>
      <c r="E14" s="152">
        <v>1380000</v>
      </c>
      <c r="F14" s="152">
        <v>1716000</v>
      </c>
      <c r="G14" s="16">
        <f t="shared" si="1"/>
        <v>336000</v>
      </c>
      <c r="H14" s="16" t="s">
        <v>206</v>
      </c>
      <c r="I14" s="16" t="s">
        <v>207</v>
      </c>
      <c r="J14" s="16" t="s">
        <v>208</v>
      </c>
      <c r="K14" s="16"/>
      <c r="L14" s="16"/>
      <c r="M14" s="17">
        <f t="shared" si="2"/>
        <v>0</v>
      </c>
    </row>
    <row r="15" spans="1:14" s="19" customFormat="1" ht="28.5" customHeight="1">
      <c r="A15" s="298"/>
      <c r="B15" s="301"/>
      <c r="C15" s="303" t="s">
        <v>188</v>
      </c>
      <c r="D15" s="16" t="s">
        <v>305</v>
      </c>
      <c r="E15" s="152">
        <v>150000</v>
      </c>
      <c r="F15" s="152">
        <v>200000</v>
      </c>
      <c r="G15" s="16">
        <f t="shared" si="1"/>
        <v>50000</v>
      </c>
      <c r="H15" s="16" t="s">
        <v>212</v>
      </c>
      <c r="I15" s="16" t="s">
        <v>213</v>
      </c>
      <c r="J15" s="16" t="s">
        <v>214</v>
      </c>
      <c r="K15" s="16"/>
      <c r="L15" s="16"/>
      <c r="M15" s="17">
        <f t="shared" si="2"/>
        <v>0</v>
      </c>
    </row>
    <row r="16" spans="1:14" s="19" customFormat="1" ht="28.5" customHeight="1">
      <c r="A16" s="298"/>
      <c r="B16" s="301"/>
      <c r="C16" s="304"/>
      <c r="D16" s="16" t="s">
        <v>306</v>
      </c>
      <c r="E16" s="152">
        <v>6500000</v>
      </c>
      <c r="F16" s="152">
        <v>7000000</v>
      </c>
      <c r="G16" s="16">
        <f t="shared" si="1"/>
        <v>500000</v>
      </c>
      <c r="H16" s="16" t="s">
        <v>218</v>
      </c>
      <c r="I16" s="16" t="s">
        <v>219</v>
      </c>
      <c r="J16" s="16" t="s">
        <v>220</v>
      </c>
      <c r="K16" s="16"/>
      <c r="L16" s="16"/>
      <c r="M16" s="17">
        <f t="shared" si="2"/>
        <v>0</v>
      </c>
    </row>
    <row r="17" spans="1:14" s="19" customFormat="1" ht="28.5" customHeight="1">
      <c r="A17" s="298"/>
      <c r="B17" s="301"/>
      <c r="C17" s="304"/>
      <c r="D17" s="16" t="s">
        <v>307</v>
      </c>
      <c r="E17" s="152">
        <v>360000</v>
      </c>
      <c r="F17" s="152">
        <v>360000</v>
      </c>
      <c r="G17" s="16">
        <f t="shared" si="1"/>
        <v>0</v>
      </c>
      <c r="H17" s="16"/>
      <c r="I17" s="16"/>
      <c r="J17" s="16" t="s">
        <v>224</v>
      </c>
      <c r="K17" s="16"/>
      <c r="L17" s="16"/>
      <c r="M17" s="17">
        <f t="shared" si="2"/>
        <v>0</v>
      </c>
    </row>
    <row r="18" spans="1:14" s="19" customFormat="1" ht="28.5" customHeight="1">
      <c r="A18" s="298"/>
      <c r="B18" s="301"/>
      <c r="C18" s="304"/>
      <c r="D18" s="16" t="s">
        <v>308</v>
      </c>
      <c r="E18" s="152">
        <v>42691080</v>
      </c>
      <c r="F18" s="152">
        <v>42500000</v>
      </c>
      <c r="G18" s="16">
        <f t="shared" si="1"/>
        <v>-191080</v>
      </c>
      <c r="H18" s="16" t="s">
        <v>226</v>
      </c>
      <c r="I18" s="16" t="s">
        <v>227</v>
      </c>
      <c r="J18" s="16" t="s">
        <v>228</v>
      </c>
      <c r="K18" s="149">
        <v>13857125</v>
      </c>
      <c r="L18" s="149">
        <v>13857125</v>
      </c>
      <c r="M18" s="17">
        <f t="shared" si="2"/>
        <v>0</v>
      </c>
    </row>
    <row r="19" spans="1:14" s="19" customFormat="1" ht="28.5" customHeight="1">
      <c r="A19" s="298"/>
      <c r="B19" s="302"/>
      <c r="C19" s="305"/>
      <c r="D19" s="16" t="s">
        <v>309</v>
      </c>
      <c r="E19" s="16">
        <v>200000</v>
      </c>
      <c r="F19" s="16">
        <v>200000</v>
      </c>
      <c r="G19" s="16">
        <f t="shared" si="1"/>
        <v>0</v>
      </c>
      <c r="H19" s="21"/>
      <c r="I19" s="21"/>
      <c r="J19" s="21" t="s">
        <v>229</v>
      </c>
      <c r="K19" s="149">
        <v>19781170</v>
      </c>
      <c r="L19" s="150">
        <v>21690000</v>
      </c>
      <c r="M19" s="17">
        <f t="shared" si="2"/>
        <v>1908830</v>
      </c>
    </row>
    <row r="20" spans="1:14" s="19" customFormat="1" ht="28.5" customHeight="1">
      <c r="A20" s="298"/>
      <c r="B20" s="73" t="s">
        <v>193</v>
      </c>
      <c r="C20" s="16" t="s">
        <v>194</v>
      </c>
      <c r="D20" s="16" t="s">
        <v>232</v>
      </c>
      <c r="E20" s="16"/>
      <c r="F20" s="16"/>
      <c r="G20" s="16">
        <f t="shared" si="1"/>
        <v>0</v>
      </c>
      <c r="H20" s="16"/>
      <c r="I20" s="16"/>
      <c r="J20" s="16"/>
      <c r="K20" s="16"/>
      <c r="L20" s="16"/>
      <c r="M20" s="17"/>
    </row>
    <row r="21" spans="1:14" s="19" customFormat="1" ht="28.5" customHeight="1">
      <c r="A21" s="298"/>
      <c r="B21" s="73" t="s">
        <v>199</v>
      </c>
      <c r="C21" s="16" t="s">
        <v>233</v>
      </c>
      <c r="D21" s="16" t="s">
        <v>201</v>
      </c>
      <c r="E21" s="16"/>
      <c r="F21" s="16"/>
      <c r="G21" s="16">
        <f t="shared" si="1"/>
        <v>0</v>
      </c>
      <c r="H21" s="16"/>
      <c r="I21" s="16"/>
      <c r="J21" s="16"/>
      <c r="K21" s="16"/>
      <c r="L21" s="16"/>
      <c r="M21" s="17"/>
    </row>
    <row r="22" spans="1:14" s="19" customFormat="1" ht="28.5" customHeight="1">
      <c r="A22" s="298"/>
      <c r="B22" s="73" t="s">
        <v>203</v>
      </c>
      <c r="C22" s="16" t="s">
        <v>204</v>
      </c>
      <c r="D22" s="16" t="s">
        <v>234</v>
      </c>
      <c r="E22" s="16">
        <v>20901400</v>
      </c>
      <c r="F22" s="16">
        <v>18413400</v>
      </c>
      <c r="G22" s="16">
        <f t="shared" si="1"/>
        <v>-2488000</v>
      </c>
      <c r="H22" s="16"/>
      <c r="I22" s="16"/>
      <c r="J22" s="16"/>
      <c r="K22" s="16"/>
      <c r="L22" s="16"/>
      <c r="M22" s="17"/>
    </row>
    <row r="23" spans="1:14" s="19" customFormat="1" ht="28.5" customHeight="1">
      <c r="A23" s="298"/>
      <c r="B23" s="73" t="s">
        <v>215</v>
      </c>
      <c r="C23" s="16" t="s">
        <v>216</v>
      </c>
      <c r="D23" s="16" t="s">
        <v>217</v>
      </c>
      <c r="E23" s="16">
        <v>2450000</v>
      </c>
      <c r="F23" s="16">
        <v>2450000</v>
      </c>
      <c r="G23" s="16">
        <f t="shared" si="1"/>
        <v>0</v>
      </c>
      <c r="H23" s="16"/>
      <c r="I23" s="16"/>
      <c r="J23" s="16"/>
      <c r="K23" s="16"/>
      <c r="L23" s="16"/>
      <c r="M23" s="17"/>
    </row>
    <row r="24" spans="1:14" s="19" customFormat="1" ht="28.5" customHeight="1">
      <c r="A24" s="298"/>
      <c r="B24" s="73" t="s">
        <v>221</v>
      </c>
      <c r="C24" s="16" t="s">
        <v>222</v>
      </c>
      <c r="D24" s="16" t="s">
        <v>235</v>
      </c>
      <c r="E24" s="16">
        <v>100000</v>
      </c>
      <c r="F24" s="16">
        <v>100000</v>
      </c>
      <c r="G24" s="16">
        <f t="shared" si="1"/>
        <v>0</v>
      </c>
      <c r="H24" s="16"/>
      <c r="I24" s="16"/>
      <c r="J24" s="16"/>
      <c r="K24" s="16"/>
      <c r="L24" s="16"/>
      <c r="M24" s="17"/>
    </row>
    <row r="25" spans="1:14" s="19" customFormat="1" ht="28.5" customHeight="1" thickBot="1">
      <c r="A25" s="298"/>
      <c r="B25" s="153" t="s">
        <v>225</v>
      </c>
      <c r="C25" s="21" t="s">
        <v>225</v>
      </c>
      <c r="D25" s="21" t="s">
        <v>225</v>
      </c>
      <c r="E25" s="21"/>
      <c r="F25" s="21"/>
      <c r="G25" s="21">
        <f t="shared" si="1"/>
        <v>0</v>
      </c>
      <c r="H25" s="21"/>
      <c r="I25" s="21"/>
      <c r="J25" s="21"/>
      <c r="K25" s="23"/>
      <c r="L25" s="21"/>
      <c r="M25" s="154"/>
    </row>
    <row r="26" spans="1:14" s="19" customFormat="1" ht="28.5" customHeight="1" thickBot="1">
      <c r="A26" s="299"/>
      <c r="B26" s="309" t="s">
        <v>239</v>
      </c>
      <c r="C26" s="310"/>
      <c r="D26" s="310"/>
      <c r="E26" s="155">
        <f>SUM(E9:E25)</f>
        <v>122333376</v>
      </c>
      <c r="F26" s="157">
        <f>SUM(F9:F25)</f>
        <v>122209400</v>
      </c>
      <c r="G26" s="158">
        <f>F26-E26</f>
        <v>-123976</v>
      </c>
      <c r="H26" s="311" t="s">
        <v>236</v>
      </c>
      <c r="I26" s="310"/>
      <c r="J26" s="310"/>
      <c r="K26" s="155">
        <f>SUM(K9:K25)</f>
        <v>122333376</v>
      </c>
      <c r="L26" s="155">
        <f>SUM(L9:L25)</f>
        <v>122209400</v>
      </c>
      <c r="M26" s="156">
        <f>L26-K26</f>
        <v>-123976</v>
      </c>
    </row>
    <row r="27" spans="1:14" s="19" customFormat="1" ht="28.5" customHeight="1">
      <c r="A27" s="297" t="s">
        <v>310</v>
      </c>
      <c r="B27" s="300" t="s">
        <v>177</v>
      </c>
      <c r="C27" s="303" t="s">
        <v>178</v>
      </c>
      <c r="D27" s="16" t="s">
        <v>299</v>
      </c>
      <c r="E27" s="16"/>
      <c r="F27" s="16"/>
      <c r="G27" s="16">
        <f>F27-E27</f>
        <v>0</v>
      </c>
      <c r="H27" s="16" t="s">
        <v>180</v>
      </c>
      <c r="I27" s="16" t="s">
        <v>181</v>
      </c>
      <c r="J27" s="16" t="s">
        <v>182</v>
      </c>
      <c r="K27" s="135"/>
      <c r="L27" s="135"/>
      <c r="M27" s="17">
        <f>L27-K27</f>
        <v>0</v>
      </c>
      <c r="N27" s="18"/>
    </row>
    <row r="28" spans="1:14" s="19" customFormat="1" ht="28.5" customHeight="1">
      <c r="A28" s="298"/>
      <c r="B28" s="301"/>
      <c r="C28" s="304"/>
      <c r="D28" s="16" t="s">
        <v>300</v>
      </c>
      <c r="E28" s="16"/>
      <c r="F28" s="16"/>
      <c r="G28" s="16">
        <f t="shared" ref="G28:G43" si="3">F28-E28</f>
        <v>0</v>
      </c>
      <c r="H28" s="21" t="s">
        <v>185</v>
      </c>
      <c r="I28" s="21" t="s">
        <v>186</v>
      </c>
      <c r="J28" s="16" t="s">
        <v>187</v>
      </c>
      <c r="K28" s="135"/>
      <c r="L28" s="135"/>
      <c r="M28" s="17">
        <f t="shared" ref="M28:M43" si="4">L28-K28</f>
        <v>0</v>
      </c>
      <c r="N28" s="18"/>
    </row>
    <row r="29" spans="1:14" s="19" customFormat="1" ht="28.5" customHeight="1">
      <c r="A29" s="298"/>
      <c r="B29" s="301"/>
      <c r="C29" s="304"/>
      <c r="D29" s="16" t="s">
        <v>301</v>
      </c>
      <c r="E29" s="16"/>
      <c r="F29" s="16"/>
      <c r="G29" s="16">
        <f t="shared" si="3"/>
        <v>0</v>
      </c>
      <c r="H29" s="16" t="s">
        <v>190</v>
      </c>
      <c r="I29" s="16" t="s">
        <v>191</v>
      </c>
      <c r="J29" s="16" t="s">
        <v>231</v>
      </c>
      <c r="K29" s="135"/>
      <c r="L29" s="135"/>
      <c r="M29" s="17">
        <f t="shared" si="4"/>
        <v>0</v>
      </c>
      <c r="N29" s="18"/>
    </row>
    <row r="30" spans="1:14" s="19" customFormat="1" ht="28.5" customHeight="1">
      <c r="A30" s="298"/>
      <c r="B30" s="301"/>
      <c r="C30" s="305"/>
      <c r="D30" s="16" t="s">
        <v>302</v>
      </c>
      <c r="E30" s="16"/>
      <c r="F30" s="16"/>
      <c r="G30" s="16">
        <f t="shared" si="3"/>
        <v>0</v>
      </c>
      <c r="H30" s="303" t="s">
        <v>196</v>
      </c>
      <c r="I30" s="303" t="s">
        <v>197</v>
      </c>
      <c r="J30" s="16" t="s">
        <v>198</v>
      </c>
      <c r="K30" s="135"/>
      <c r="L30" s="135"/>
      <c r="M30" s="17">
        <f t="shared" si="4"/>
        <v>0</v>
      </c>
      <c r="N30" s="18"/>
    </row>
    <row r="31" spans="1:14" s="19" customFormat="1" ht="28.5" customHeight="1">
      <c r="A31" s="298"/>
      <c r="B31" s="301"/>
      <c r="C31" s="303" t="s">
        <v>183</v>
      </c>
      <c r="D31" s="16" t="s">
        <v>304</v>
      </c>
      <c r="E31" s="135">
        <v>100000</v>
      </c>
      <c r="F31" s="135">
        <v>100000</v>
      </c>
      <c r="G31" s="16">
        <f t="shared" si="3"/>
        <v>0</v>
      </c>
      <c r="H31" s="305"/>
      <c r="I31" s="305"/>
      <c r="J31" s="16" t="s">
        <v>202</v>
      </c>
      <c r="K31" s="135">
        <v>1660000</v>
      </c>
      <c r="L31" s="135"/>
      <c r="M31" s="17">
        <f t="shared" si="4"/>
        <v>-1660000</v>
      </c>
    </row>
    <row r="32" spans="1:14" s="19" customFormat="1" ht="28.5" customHeight="1">
      <c r="A32" s="298"/>
      <c r="B32" s="301"/>
      <c r="C32" s="305"/>
      <c r="D32" s="16" t="s">
        <v>303</v>
      </c>
      <c r="E32" s="135">
        <v>100000</v>
      </c>
      <c r="F32" s="135">
        <v>100000</v>
      </c>
      <c r="G32" s="16">
        <f t="shared" si="3"/>
        <v>0</v>
      </c>
      <c r="H32" s="16" t="s">
        <v>206</v>
      </c>
      <c r="I32" s="16" t="s">
        <v>207</v>
      </c>
      <c r="J32" s="16" t="s">
        <v>208</v>
      </c>
      <c r="K32" s="135">
        <v>310000</v>
      </c>
      <c r="L32" s="135">
        <v>300000</v>
      </c>
      <c r="M32" s="17">
        <f t="shared" si="4"/>
        <v>-10000</v>
      </c>
    </row>
    <row r="33" spans="1:14" s="19" customFormat="1" ht="28.5" customHeight="1">
      <c r="A33" s="298"/>
      <c r="B33" s="301"/>
      <c r="C33" s="303" t="s">
        <v>188</v>
      </c>
      <c r="D33" s="16" t="s">
        <v>305</v>
      </c>
      <c r="E33" s="16"/>
      <c r="F33" s="16"/>
      <c r="G33" s="16">
        <f t="shared" si="3"/>
        <v>0</v>
      </c>
      <c r="H33" s="16" t="s">
        <v>212</v>
      </c>
      <c r="I33" s="16" t="s">
        <v>213</v>
      </c>
      <c r="J33" s="16" t="s">
        <v>214</v>
      </c>
      <c r="K33" s="136">
        <v>7450000</v>
      </c>
      <c r="L33" s="136">
        <v>7500000</v>
      </c>
      <c r="M33" s="17">
        <f t="shared" si="4"/>
        <v>50000</v>
      </c>
    </row>
    <row r="34" spans="1:14" s="19" customFormat="1" ht="28.5" customHeight="1">
      <c r="A34" s="298"/>
      <c r="B34" s="301"/>
      <c r="C34" s="304"/>
      <c r="D34" s="16" t="s">
        <v>306</v>
      </c>
      <c r="E34" s="135">
        <v>20000</v>
      </c>
      <c r="F34" s="137">
        <v>20000</v>
      </c>
      <c r="G34" s="16">
        <f t="shared" si="3"/>
        <v>0</v>
      </c>
      <c r="H34" s="303" t="s">
        <v>218</v>
      </c>
      <c r="I34" s="303" t="s">
        <v>219</v>
      </c>
      <c r="J34" s="16" t="s">
        <v>220</v>
      </c>
      <c r="K34" s="135">
        <v>82902</v>
      </c>
      <c r="L34" s="135">
        <v>600000</v>
      </c>
      <c r="M34" s="17">
        <f t="shared" si="4"/>
        <v>517098</v>
      </c>
    </row>
    <row r="35" spans="1:14" s="19" customFormat="1" ht="28.5" customHeight="1">
      <c r="A35" s="298"/>
      <c r="B35" s="301"/>
      <c r="C35" s="304"/>
      <c r="D35" s="16" t="s">
        <v>307</v>
      </c>
      <c r="E35" s="135">
        <v>30000</v>
      </c>
      <c r="F35" s="135">
        <v>30000</v>
      </c>
      <c r="G35" s="16">
        <f t="shared" si="3"/>
        <v>0</v>
      </c>
      <c r="H35" s="305"/>
      <c r="I35" s="305"/>
      <c r="J35" s="16" t="s">
        <v>224</v>
      </c>
      <c r="K35" s="135">
        <v>938</v>
      </c>
      <c r="L35" s="135">
        <v>300000</v>
      </c>
      <c r="M35" s="17">
        <f t="shared" si="4"/>
        <v>299062</v>
      </c>
    </row>
    <row r="36" spans="1:14" s="19" customFormat="1" ht="28.5" customHeight="1">
      <c r="A36" s="298"/>
      <c r="B36" s="301"/>
      <c r="C36" s="304"/>
      <c r="D36" s="16" t="s">
        <v>308</v>
      </c>
      <c r="E36" s="135">
        <v>200000</v>
      </c>
      <c r="F36" s="135">
        <v>200000</v>
      </c>
      <c r="G36" s="16">
        <f t="shared" si="3"/>
        <v>0</v>
      </c>
      <c r="H36" s="303" t="s">
        <v>226</v>
      </c>
      <c r="I36" s="303" t="s">
        <v>227</v>
      </c>
      <c r="J36" s="16" t="s">
        <v>228</v>
      </c>
      <c r="K36" s="135">
        <v>2000</v>
      </c>
      <c r="L36" s="135">
        <v>20000</v>
      </c>
      <c r="M36" s="17">
        <f t="shared" si="4"/>
        <v>18000</v>
      </c>
    </row>
    <row r="37" spans="1:14" s="19" customFormat="1" ht="28.5" customHeight="1">
      <c r="A37" s="298"/>
      <c r="B37" s="302"/>
      <c r="C37" s="305"/>
      <c r="D37" s="16" t="s">
        <v>309</v>
      </c>
      <c r="E37" s="16"/>
      <c r="F37" s="16"/>
      <c r="G37" s="16">
        <f t="shared" si="3"/>
        <v>0</v>
      </c>
      <c r="H37" s="305"/>
      <c r="I37" s="305"/>
      <c r="J37" s="21" t="s">
        <v>229</v>
      </c>
      <c r="K37" s="135">
        <v>694160</v>
      </c>
      <c r="L37" s="135">
        <v>1480000</v>
      </c>
      <c r="M37" s="17">
        <f t="shared" si="4"/>
        <v>785840</v>
      </c>
    </row>
    <row r="38" spans="1:14" s="19" customFormat="1" ht="28.5" customHeight="1">
      <c r="A38" s="298"/>
      <c r="B38" s="73" t="s">
        <v>193</v>
      </c>
      <c r="C38" s="16" t="s">
        <v>194</v>
      </c>
      <c r="D38" s="16" t="s">
        <v>232</v>
      </c>
      <c r="E38" s="16"/>
      <c r="F38" s="16"/>
      <c r="G38" s="16">
        <f t="shared" si="3"/>
        <v>0</v>
      </c>
      <c r="H38" s="16"/>
      <c r="I38" s="16"/>
      <c r="J38" s="16"/>
      <c r="K38" s="16"/>
      <c r="L38" s="16"/>
      <c r="M38" s="17">
        <f t="shared" si="4"/>
        <v>0</v>
      </c>
    </row>
    <row r="39" spans="1:14" s="19" customFormat="1" ht="28.5" customHeight="1">
      <c r="A39" s="298"/>
      <c r="B39" s="73" t="s">
        <v>199</v>
      </c>
      <c r="C39" s="16" t="s">
        <v>233</v>
      </c>
      <c r="D39" s="16" t="s">
        <v>201</v>
      </c>
      <c r="E39" s="16"/>
      <c r="F39" s="16"/>
      <c r="G39" s="16">
        <f t="shared" si="3"/>
        <v>0</v>
      </c>
      <c r="H39" s="16"/>
      <c r="I39" s="16"/>
      <c r="J39" s="16"/>
      <c r="K39" s="16"/>
      <c r="L39" s="16"/>
      <c r="M39" s="17">
        <f t="shared" si="4"/>
        <v>0</v>
      </c>
    </row>
    <row r="40" spans="1:14" s="19" customFormat="1" ht="28.5" customHeight="1">
      <c r="A40" s="298"/>
      <c r="B40" s="73" t="s">
        <v>203</v>
      </c>
      <c r="C40" s="16" t="s">
        <v>204</v>
      </c>
      <c r="D40" s="16" t="s">
        <v>234</v>
      </c>
      <c r="E40" s="135">
        <v>9000000</v>
      </c>
      <c r="F40" s="135">
        <v>9000000</v>
      </c>
      <c r="G40" s="16">
        <f t="shared" si="3"/>
        <v>0</v>
      </c>
      <c r="H40" s="16"/>
      <c r="I40" s="16"/>
      <c r="J40" s="16"/>
      <c r="K40" s="16"/>
      <c r="L40" s="16"/>
      <c r="M40" s="17">
        <f t="shared" si="4"/>
        <v>0</v>
      </c>
    </row>
    <row r="41" spans="1:14" s="19" customFormat="1" ht="28.5" customHeight="1">
      <c r="A41" s="298"/>
      <c r="B41" s="73" t="s">
        <v>215</v>
      </c>
      <c r="C41" s="16" t="s">
        <v>216</v>
      </c>
      <c r="D41" s="16" t="s">
        <v>217</v>
      </c>
      <c r="E41" s="135">
        <v>750000</v>
      </c>
      <c r="F41" s="135">
        <v>750000</v>
      </c>
      <c r="G41" s="16">
        <f t="shared" si="3"/>
        <v>0</v>
      </c>
      <c r="H41" s="16"/>
      <c r="I41" s="16"/>
      <c r="J41" s="16"/>
      <c r="K41" s="16"/>
      <c r="L41" s="16"/>
      <c r="M41" s="17">
        <f t="shared" si="4"/>
        <v>0</v>
      </c>
    </row>
    <row r="42" spans="1:14" s="19" customFormat="1" ht="28.5" customHeight="1">
      <c r="A42" s="298"/>
      <c r="B42" s="73" t="s">
        <v>221</v>
      </c>
      <c r="C42" s="16" t="s">
        <v>222</v>
      </c>
      <c r="D42" s="16" t="s">
        <v>235</v>
      </c>
      <c r="E42" s="16"/>
      <c r="F42" s="16"/>
      <c r="G42" s="16">
        <f t="shared" si="3"/>
        <v>0</v>
      </c>
      <c r="H42" s="16"/>
      <c r="I42" s="16"/>
      <c r="J42" s="16"/>
      <c r="K42" s="16"/>
      <c r="L42" s="16"/>
      <c r="M42" s="17">
        <f t="shared" si="4"/>
        <v>0</v>
      </c>
    </row>
    <row r="43" spans="1:14" s="19" customFormat="1" ht="28.5" customHeight="1">
      <c r="A43" s="298"/>
      <c r="B43" s="73" t="s">
        <v>225</v>
      </c>
      <c r="C43" s="16" t="s">
        <v>225</v>
      </c>
      <c r="D43" s="16" t="s">
        <v>225</v>
      </c>
      <c r="E43" s="16"/>
      <c r="F43" s="16"/>
      <c r="G43" s="16">
        <f t="shared" si="3"/>
        <v>0</v>
      </c>
      <c r="H43" s="16"/>
      <c r="I43" s="16"/>
      <c r="J43" s="16"/>
      <c r="K43" s="22"/>
      <c r="L43" s="16"/>
      <c r="M43" s="17">
        <f t="shared" si="4"/>
        <v>0</v>
      </c>
    </row>
    <row r="44" spans="1:14" s="19" customFormat="1" ht="28.5" customHeight="1" thickBot="1">
      <c r="A44" s="299"/>
      <c r="B44" s="306" t="s">
        <v>239</v>
      </c>
      <c r="C44" s="307"/>
      <c r="D44" s="307"/>
      <c r="E44" s="24">
        <f>SUM(E27:E43)</f>
        <v>10200000</v>
      </c>
      <c r="F44" s="24">
        <f>SUM(F27:F43)</f>
        <v>10200000</v>
      </c>
      <c r="G44" s="24">
        <f>F44-E44</f>
        <v>0</v>
      </c>
      <c r="H44" s="307" t="s">
        <v>236</v>
      </c>
      <c r="I44" s="307"/>
      <c r="J44" s="307"/>
      <c r="K44" s="24">
        <f>SUM(K27:K43)</f>
        <v>10200000</v>
      </c>
      <c r="L44" s="24">
        <f>SUM(L27:L43)</f>
        <v>10200000</v>
      </c>
      <c r="M44" s="25">
        <f>L44-K44</f>
        <v>0</v>
      </c>
    </row>
    <row r="45" spans="1:14" s="19" customFormat="1" ht="28.5" customHeight="1">
      <c r="A45" s="297" t="s">
        <v>311</v>
      </c>
      <c r="B45" s="300" t="s">
        <v>177</v>
      </c>
      <c r="C45" s="303" t="s">
        <v>178</v>
      </c>
      <c r="D45" s="16" t="s">
        <v>299</v>
      </c>
      <c r="E45" s="16">
        <v>24400140</v>
      </c>
      <c r="F45" s="16">
        <v>25200000</v>
      </c>
      <c r="G45" s="16">
        <f>F45-E45</f>
        <v>799860</v>
      </c>
      <c r="H45" s="16" t="s">
        <v>180</v>
      </c>
      <c r="I45" s="16" t="s">
        <v>181</v>
      </c>
      <c r="J45" s="16" t="s">
        <v>182</v>
      </c>
      <c r="K45" s="3">
        <f>[3]법인회계합계!K45</f>
        <v>0</v>
      </c>
      <c r="L45" s="3">
        <f>[3]법인회계합계!L45</f>
        <v>0</v>
      </c>
      <c r="M45" s="17">
        <f>L45-K45</f>
        <v>0</v>
      </c>
      <c r="N45" s="18"/>
    </row>
    <row r="46" spans="1:14" s="19" customFormat="1" ht="28.5" customHeight="1">
      <c r="A46" s="298"/>
      <c r="B46" s="301"/>
      <c r="C46" s="304"/>
      <c r="D46" s="16" t="s">
        <v>300</v>
      </c>
      <c r="E46" s="16">
        <v>466050</v>
      </c>
      <c r="F46" s="16">
        <v>2200000</v>
      </c>
      <c r="G46" s="16">
        <f t="shared" ref="G46:G61" si="5">F46-E46</f>
        <v>1733950</v>
      </c>
      <c r="H46" s="21" t="s">
        <v>185</v>
      </c>
      <c r="I46" s="21" t="s">
        <v>186</v>
      </c>
      <c r="J46" s="16" t="s">
        <v>187</v>
      </c>
      <c r="K46" s="3">
        <f>[3]법인회계합계!K46</f>
        <v>0</v>
      </c>
      <c r="L46" s="3">
        <f>[3]법인회계합계!L46</f>
        <v>0</v>
      </c>
      <c r="M46" s="17">
        <f t="shared" ref="M46:M61" si="6">L46-K46</f>
        <v>0</v>
      </c>
      <c r="N46" s="18"/>
    </row>
    <row r="47" spans="1:14" s="19" customFormat="1" ht="28.5" customHeight="1">
      <c r="A47" s="298"/>
      <c r="B47" s="301"/>
      <c r="C47" s="304"/>
      <c r="D47" s="16" t="s">
        <v>301</v>
      </c>
      <c r="E47" s="16">
        <v>2557600</v>
      </c>
      <c r="F47" s="16">
        <v>2698680</v>
      </c>
      <c r="G47" s="16">
        <f t="shared" si="5"/>
        <v>141080</v>
      </c>
      <c r="H47" s="16" t="s">
        <v>190</v>
      </c>
      <c r="I47" s="16" t="s">
        <v>191</v>
      </c>
      <c r="J47" s="16" t="s">
        <v>231</v>
      </c>
      <c r="K47" s="3">
        <f>[3]법인회계합계!K47</f>
        <v>0</v>
      </c>
      <c r="L47" s="3">
        <f>[3]법인회계합계!L47</f>
        <v>0</v>
      </c>
      <c r="M47" s="17">
        <f t="shared" si="6"/>
        <v>0</v>
      </c>
      <c r="N47" s="18"/>
    </row>
    <row r="48" spans="1:14" s="19" customFormat="1" ht="28.5" customHeight="1">
      <c r="A48" s="298"/>
      <c r="B48" s="301"/>
      <c r="C48" s="305"/>
      <c r="D48" s="16" t="s">
        <v>302</v>
      </c>
      <c r="E48" s="16">
        <v>606670</v>
      </c>
      <c r="F48" s="16">
        <v>1200000</v>
      </c>
      <c r="G48" s="16">
        <f t="shared" si="5"/>
        <v>593330</v>
      </c>
      <c r="H48" s="303" t="s">
        <v>196</v>
      </c>
      <c r="I48" s="303" t="s">
        <v>197</v>
      </c>
      <c r="J48" s="16" t="s">
        <v>198</v>
      </c>
      <c r="K48" s="3">
        <f>[3]법인회계합계!K48</f>
        <v>0</v>
      </c>
      <c r="L48" s="3">
        <f>[3]법인회계합계!L48</f>
        <v>0</v>
      </c>
      <c r="M48" s="17">
        <f t="shared" si="6"/>
        <v>0</v>
      </c>
      <c r="N48" s="18"/>
    </row>
    <row r="49" spans="1:13" s="19" customFormat="1" ht="28.5" customHeight="1">
      <c r="A49" s="298"/>
      <c r="B49" s="301"/>
      <c r="C49" s="303" t="s">
        <v>183</v>
      </c>
      <c r="D49" s="16" t="s">
        <v>304</v>
      </c>
      <c r="E49" s="16">
        <v>0</v>
      </c>
      <c r="F49" s="20">
        <v>50000</v>
      </c>
      <c r="G49" s="16">
        <f t="shared" si="5"/>
        <v>50000</v>
      </c>
      <c r="H49" s="305"/>
      <c r="I49" s="305"/>
      <c r="J49" s="16" t="s">
        <v>202</v>
      </c>
      <c r="K49" s="3">
        <v>34540074</v>
      </c>
      <c r="L49" s="3">
        <v>26225000</v>
      </c>
      <c r="M49" s="17">
        <f t="shared" si="6"/>
        <v>-8315074</v>
      </c>
    </row>
    <row r="50" spans="1:13" s="19" customFormat="1" ht="28.5" customHeight="1">
      <c r="A50" s="298"/>
      <c r="B50" s="301"/>
      <c r="C50" s="305"/>
      <c r="D50" s="16" t="s">
        <v>303</v>
      </c>
      <c r="E50" s="16">
        <v>0</v>
      </c>
      <c r="F50" s="20"/>
      <c r="G50" s="16">
        <f t="shared" si="5"/>
        <v>0</v>
      </c>
      <c r="H50" s="16" t="s">
        <v>206</v>
      </c>
      <c r="I50" s="16" t="s">
        <v>207</v>
      </c>
      <c r="J50" s="16" t="s">
        <v>208</v>
      </c>
      <c r="K50" s="3">
        <f>[3]법인회계합계!K50</f>
        <v>0</v>
      </c>
      <c r="L50" s="3">
        <f>[3]법인회계합계!L50</f>
        <v>0</v>
      </c>
      <c r="M50" s="17">
        <f t="shared" si="6"/>
        <v>0</v>
      </c>
    </row>
    <row r="51" spans="1:13" s="19" customFormat="1" ht="28.5" customHeight="1">
      <c r="A51" s="298"/>
      <c r="B51" s="301"/>
      <c r="C51" s="303" t="s">
        <v>188</v>
      </c>
      <c r="D51" s="16" t="s">
        <v>305</v>
      </c>
      <c r="E51" s="16">
        <v>0</v>
      </c>
      <c r="F51" s="20">
        <v>50000</v>
      </c>
      <c r="G51" s="16">
        <f t="shared" si="5"/>
        <v>50000</v>
      </c>
      <c r="H51" s="16" t="s">
        <v>212</v>
      </c>
      <c r="I51" s="16" t="s">
        <v>213</v>
      </c>
      <c r="J51" s="16" t="s">
        <v>214</v>
      </c>
      <c r="K51" s="3">
        <v>13451400</v>
      </c>
      <c r="L51" s="3">
        <v>10913400</v>
      </c>
      <c r="M51" s="17">
        <f t="shared" si="6"/>
        <v>-2538000</v>
      </c>
    </row>
    <row r="52" spans="1:13" s="19" customFormat="1" ht="28.5" customHeight="1">
      <c r="A52" s="298"/>
      <c r="B52" s="301"/>
      <c r="C52" s="304"/>
      <c r="D52" s="16" t="s">
        <v>306</v>
      </c>
      <c r="E52" s="16">
        <v>0</v>
      </c>
      <c r="F52" s="20"/>
      <c r="G52" s="16">
        <f t="shared" si="5"/>
        <v>0</v>
      </c>
      <c r="H52" s="303" t="s">
        <v>218</v>
      </c>
      <c r="I52" s="303" t="s">
        <v>219</v>
      </c>
      <c r="J52" s="16" t="s">
        <v>220</v>
      </c>
      <c r="K52" s="3">
        <v>232148</v>
      </c>
      <c r="L52" s="3">
        <v>4474672</v>
      </c>
      <c r="M52" s="17">
        <f t="shared" si="6"/>
        <v>4242524</v>
      </c>
    </row>
    <row r="53" spans="1:13" s="19" customFormat="1" ht="28.5" customHeight="1">
      <c r="A53" s="298"/>
      <c r="B53" s="301"/>
      <c r="C53" s="304"/>
      <c r="D53" s="16" t="s">
        <v>307</v>
      </c>
      <c r="E53" s="16">
        <v>0</v>
      </c>
      <c r="F53" s="20">
        <v>50000</v>
      </c>
      <c r="G53" s="16">
        <f t="shared" si="5"/>
        <v>50000</v>
      </c>
      <c r="H53" s="305"/>
      <c r="I53" s="305"/>
      <c r="J53" s="16" t="s">
        <v>224</v>
      </c>
      <c r="K53" s="3">
        <v>237157</v>
      </c>
      <c r="L53" s="3">
        <f>[3]법인회계합계!L53</f>
        <v>0</v>
      </c>
      <c r="M53" s="17">
        <f t="shared" si="6"/>
        <v>-237157</v>
      </c>
    </row>
    <row r="54" spans="1:13" s="19" customFormat="1" ht="28.5" customHeight="1">
      <c r="A54" s="298"/>
      <c r="B54" s="301"/>
      <c r="C54" s="304"/>
      <c r="D54" s="16" t="s">
        <v>308</v>
      </c>
      <c r="E54" s="16">
        <v>0</v>
      </c>
      <c r="F54" s="20"/>
      <c r="G54" s="16">
        <f t="shared" si="5"/>
        <v>0</v>
      </c>
      <c r="H54" s="303" t="s">
        <v>226</v>
      </c>
      <c r="I54" s="303" t="s">
        <v>227</v>
      </c>
      <c r="J54" s="16" t="s">
        <v>228</v>
      </c>
      <c r="K54" s="3">
        <v>221</v>
      </c>
      <c r="L54" s="3">
        <v>11928</v>
      </c>
      <c r="M54" s="17">
        <f t="shared" si="6"/>
        <v>11707</v>
      </c>
    </row>
    <row r="55" spans="1:13" s="19" customFormat="1" ht="28.5" customHeight="1">
      <c r="A55" s="298"/>
      <c r="B55" s="302"/>
      <c r="C55" s="305"/>
      <c r="D55" s="16" t="s">
        <v>309</v>
      </c>
      <c r="E55" s="16">
        <v>0</v>
      </c>
      <c r="F55" s="20">
        <v>0</v>
      </c>
      <c r="G55" s="16">
        <f t="shared" si="5"/>
        <v>0</v>
      </c>
      <c r="H55" s="305"/>
      <c r="I55" s="305"/>
      <c r="J55" s="21" t="s">
        <v>229</v>
      </c>
      <c r="K55" s="106">
        <v>987000</v>
      </c>
      <c r="L55" s="106">
        <v>2200000</v>
      </c>
      <c r="M55" s="17">
        <f t="shared" si="6"/>
        <v>1213000</v>
      </c>
    </row>
    <row r="56" spans="1:13" s="19" customFormat="1" ht="28.5" customHeight="1">
      <c r="A56" s="298"/>
      <c r="B56" s="73" t="s">
        <v>193</v>
      </c>
      <c r="C56" s="16" t="s">
        <v>194</v>
      </c>
      <c r="D56" s="16" t="s">
        <v>232</v>
      </c>
      <c r="E56" s="16">
        <v>4474672</v>
      </c>
      <c r="F56" s="16">
        <v>451320</v>
      </c>
      <c r="G56" s="16">
        <f t="shared" si="5"/>
        <v>-4023352</v>
      </c>
      <c r="H56" s="16"/>
      <c r="I56" s="16"/>
      <c r="J56" s="16"/>
      <c r="K56" s="16"/>
      <c r="L56" s="16"/>
      <c r="M56" s="17">
        <f t="shared" si="6"/>
        <v>0</v>
      </c>
    </row>
    <row r="57" spans="1:13" s="19" customFormat="1" ht="28.5" customHeight="1">
      <c r="A57" s="298"/>
      <c r="B57" s="73" t="s">
        <v>199</v>
      </c>
      <c r="C57" s="16" t="s">
        <v>233</v>
      </c>
      <c r="D57" s="16" t="s">
        <v>201</v>
      </c>
      <c r="E57" s="16"/>
      <c r="F57" s="16"/>
      <c r="G57" s="16">
        <f t="shared" si="5"/>
        <v>0</v>
      </c>
      <c r="H57" s="16"/>
      <c r="I57" s="16"/>
      <c r="J57" s="16"/>
      <c r="K57" s="16"/>
      <c r="L57" s="16"/>
      <c r="M57" s="17">
        <f t="shared" si="6"/>
        <v>0</v>
      </c>
    </row>
    <row r="58" spans="1:13" s="19" customFormat="1" ht="28.5" customHeight="1">
      <c r="A58" s="298"/>
      <c r="B58" s="73" t="s">
        <v>203</v>
      </c>
      <c r="C58" s="16" t="s">
        <v>204</v>
      </c>
      <c r="D58" s="16" t="s">
        <v>234</v>
      </c>
      <c r="E58" s="16">
        <v>16725031</v>
      </c>
      <c r="F58" s="16">
        <v>11725000</v>
      </c>
      <c r="G58" s="16">
        <f t="shared" si="5"/>
        <v>-5000031</v>
      </c>
      <c r="H58" s="16"/>
      <c r="I58" s="16"/>
      <c r="J58" s="16"/>
      <c r="K58" s="16"/>
      <c r="L58" s="16"/>
      <c r="M58" s="17">
        <f t="shared" si="6"/>
        <v>0</v>
      </c>
    </row>
    <row r="59" spans="1:13" s="19" customFormat="1" ht="28.5" customHeight="1">
      <c r="A59" s="298"/>
      <c r="B59" s="73" t="s">
        <v>215</v>
      </c>
      <c r="C59" s="16" t="s">
        <v>216</v>
      </c>
      <c r="D59" s="16" t="s">
        <v>217</v>
      </c>
      <c r="E59" s="16">
        <v>217837</v>
      </c>
      <c r="F59" s="16">
        <v>200000</v>
      </c>
      <c r="G59" s="16">
        <f t="shared" si="5"/>
        <v>-17837</v>
      </c>
      <c r="H59" s="16"/>
      <c r="I59" s="16"/>
      <c r="J59" s="16"/>
      <c r="K59" s="16"/>
      <c r="L59" s="16"/>
      <c r="M59" s="17">
        <f t="shared" si="6"/>
        <v>0</v>
      </c>
    </row>
    <row r="60" spans="1:13" s="19" customFormat="1" ht="28.5" customHeight="1">
      <c r="A60" s="298"/>
      <c r="B60" s="73" t="s">
        <v>221</v>
      </c>
      <c r="C60" s="16" t="s">
        <v>222</v>
      </c>
      <c r="D60" s="16" t="s">
        <v>235</v>
      </c>
      <c r="E60" s="16"/>
      <c r="F60" s="16"/>
      <c r="G60" s="16">
        <f t="shared" si="5"/>
        <v>0</v>
      </c>
      <c r="H60" s="16"/>
      <c r="I60" s="16"/>
      <c r="J60" s="16"/>
      <c r="K60" s="16"/>
      <c r="L60" s="16"/>
      <c r="M60" s="17">
        <f t="shared" si="6"/>
        <v>0</v>
      </c>
    </row>
    <row r="61" spans="1:13" s="19" customFormat="1" ht="28.5" customHeight="1">
      <c r="A61" s="298"/>
      <c r="B61" s="73" t="s">
        <v>225</v>
      </c>
      <c r="C61" s="16" t="s">
        <v>225</v>
      </c>
      <c r="D61" s="16" t="s">
        <v>225</v>
      </c>
      <c r="E61" s="16"/>
      <c r="F61" s="16"/>
      <c r="G61" s="16">
        <f t="shared" si="5"/>
        <v>0</v>
      </c>
      <c r="H61" s="16"/>
      <c r="I61" s="16"/>
      <c r="J61" s="16"/>
      <c r="K61" s="22"/>
      <c r="L61" s="16"/>
      <c r="M61" s="17">
        <f t="shared" si="6"/>
        <v>0</v>
      </c>
    </row>
    <row r="62" spans="1:13" s="19" customFormat="1" ht="28.5" customHeight="1" thickBot="1">
      <c r="A62" s="299"/>
      <c r="B62" s="306" t="s">
        <v>239</v>
      </c>
      <c r="C62" s="307"/>
      <c r="D62" s="307"/>
      <c r="E62" s="24">
        <f>SUM(E45:E61)</f>
        <v>49448000</v>
      </c>
      <c r="F62" s="24">
        <f>SUM(F45:F61)</f>
        <v>43825000</v>
      </c>
      <c r="G62" s="24">
        <f>F62-E62</f>
        <v>-5623000</v>
      </c>
      <c r="H62" s="307" t="s">
        <v>236</v>
      </c>
      <c r="I62" s="307"/>
      <c r="J62" s="307"/>
      <c r="K62" s="24">
        <f>SUM(K45:K61)</f>
        <v>49448000</v>
      </c>
      <c r="L62" s="24">
        <f>SUM(L45:L61)</f>
        <v>43825000</v>
      </c>
      <c r="M62" s="25">
        <f>L62-K62</f>
        <v>-5623000</v>
      </c>
    </row>
    <row r="64" spans="1:13" ht="34.5" customHeight="1">
      <c r="A64" s="62"/>
      <c r="B64" s="308" t="s">
        <v>237</v>
      </c>
      <c r="C64" s="308"/>
      <c r="D64" s="308"/>
      <c r="E64" s="63">
        <f>E26+E44+E62</f>
        <v>181981376</v>
      </c>
      <c r="F64" s="63">
        <f t="shared" ref="F64:G64" si="7">F26+F44+F62</f>
        <v>176234400</v>
      </c>
      <c r="G64" s="63">
        <f t="shared" si="7"/>
        <v>-5746976</v>
      </c>
      <c r="H64" s="308" t="s">
        <v>237</v>
      </c>
      <c r="I64" s="308"/>
      <c r="J64" s="308"/>
      <c r="K64" s="63">
        <f>K26+K44+K62</f>
        <v>181981376</v>
      </c>
      <c r="L64" s="63">
        <f t="shared" ref="L64:M64" si="8">L26+L44+L62</f>
        <v>176234400</v>
      </c>
      <c r="M64" s="63">
        <f t="shared" si="8"/>
        <v>-5746976</v>
      </c>
    </row>
  </sheetData>
  <mergeCells count="53"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B9:B19"/>
    <mergeCell ref="C9:C12"/>
    <mergeCell ref="H12:H13"/>
    <mergeCell ref="I12:I13"/>
    <mergeCell ref="C13:C14"/>
    <mergeCell ref="C15:C19"/>
    <mergeCell ref="C33:C37"/>
    <mergeCell ref="B44:D44"/>
    <mergeCell ref="H44:J44"/>
    <mergeCell ref="A9:A26"/>
    <mergeCell ref="A27:A44"/>
    <mergeCell ref="H34:H35"/>
    <mergeCell ref="I34:I35"/>
    <mergeCell ref="H36:H37"/>
    <mergeCell ref="I36:I37"/>
    <mergeCell ref="B27:B37"/>
    <mergeCell ref="C27:C30"/>
    <mergeCell ref="H30:H31"/>
    <mergeCell ref="I30:I31"/>
    <mergeCell ref="C31:C32"/>
    <mergeCell ref="B26:D26"/>
    <mergeCell ref="H26:J26"/>
    <mergeCell ref="B64:D64"/>
    <mergeCell ref="H64:J64"/>
    <mergeCell ref="A45:A62"/>
    <mergeCell ref="B45:B55"/>
    <mergeCell ref="C45:C48"/>
    <mergeCell ref="C49:C50"/>
    <mergeCell ref="C51:C55"/>
    <mergeCell ref="H52:H53"/>
    <mergeCell ref="H48:H49"/>
    <mergeCell ref="I48:I49"/>
    <mergeCell ref="I52:I53"/>
    <mergeCell ref="H54:H55"/>
    <mergeCell ref="I54:I55"/>
    <mergeCell ref="B62:D62"/>
    <mergeCell ref="H62:J62"/>
  </mergeCells>
  <phoneticPr fontId="2" type="noConversion"/>
  <pageMargins left="0.7" right="0.7" top="0.75" bottom="0.75" header="0.3" footer="0.3"/>
  <pageSetup paperSize="8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2024예산총괄표</vt:lpstr>
      <vt:lpstr>법인회계합계</vt:lpstr>
      <vt:lpstr>각지부별</vt:lpstr>
      <vt:lpstr>'2024예산총괄표'!Print_Area</vt:lpstr>
      <vt:lpstr>'2024예산총괄표'!Print_Titles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복지사업단</cp:lastModifiedBy>
  <cp:lastPrinted>2021-08-09T06:40:20Z</cp:lastPrinted>
  <dcterms:created xsi:type="dcterms:W3CDTF">2020-12-29T07:45:36Z</dcterms:created>
  <dcterms:modified xsi:type="dcterms:W3CDTF">2023-12-14T05:51:18Z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