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2. 공문\2023\"/>
    </mc:Choice>
  </mc:AlternateContent>
  <bookViews>
    <workbookView xWindow="10830" yWindow="-210" windowWidth="12360" windowHeight="8925" firstSheet="1" activeTab="1"/>
  </bookViews>
  <sheets>
    <sheet name="2021년 총괄표" sheetId="9" state="hidden" r:id="rId1"/>
    <sheet name="총괄표(20230215)" sheetId="3" r:id="rId2"/>
    <sheet name="각지부별" sheetId="6" r:id="rId3"/>
    <sheet name="법인회계합계" sheetId="8" r:id="rId4"/>
  </sheets>
  <externalReferences>
    <externalReference r:id="rId5"/>
  </externalReferences>
  <definedNames>
    <definedName name="_xlnm.Print_Area" localSheetId="1">'총괄표(20230215)'!$A$1:$M$113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6" l="1"/>
  <c r="G16" i="3" l="1"/>
  <c r="G17" i="3"/>
  <c r="G15" i="3"/>
  <c r="G13" i="3"/>
  <c r="G12" i="3"/>
  <c r="G11" i="3"/>
  <c r="G10" i="3"/>
  <c r="G9" i="3"/>
  <c r="M17" i="3"/>
  <c r="L17" i="3"/>
  <c r="K17" i="3"/>
  <c r="F11" i="3"/>
  <c r="L18" i="8" l="1"/>
  <c r="K18" i="8"/>
  <c r="K19" i="8"/>
  <c r="M19" i="8" s="1"/>
  <c r="E18" i="8"/>
  <c r="G18" i="8" s="1"/>
  <c r="E19" i="8"/>
  <c r="E20" i="8"/>
  <c r="G20" i="8" s="1"/>
  <c r="F23" i="8"/>
  <c r="G23" i="8" s="1"/>
  <c r="F24" i="8"/>
  <c r="G24" i="8" s="1"/>
  <c r="F25" i="8"/>
  <c r="F26" i="8"/>
  <c r="F22" i="8"/>
  <c r="G22" i="8" s="1"/>
  <c r="F18" i="8"/>
  <c r="F19" i="8"/>
  <c r="F20" i="8"/>
  <c r="F21" i="8"/>
  <c r="L17" i="8"/>
  <c r="K17" i="8"/>
  <c r="M17" i="8" s="1"/>
  <c r="F17" i="8"/>
  <c r="E17" i="8"/>
  <c r="G17" i="8" s="1"/>
  <c r="E10" i="8"/>
  <c r="E11" i="8"/>
  <c r="E12" i="8"/>
  <c r="E13" i="8"/>
  <c r="G13" i="8" s="1"/>
  <c r="E14" i="8"/>
  <c r="E15" i="8"/>
  <c r="E16" i="8"/>
  <c r="E21" i="8"/>
  <c r="E22" i="8"/>
  <c r="E23" i="8"/>
  <c r="E24" i="8"/>
  <c r="E25" i="8"/>
  <c r="E26" i="8"/>
  <c r="F10" i="8"/>
  <c r="F11" i="8"/>
  <c r="F12" i="8"/>
  <c r="F13" i="8"/>
  <c r="F14" i="8"/>
  <c r="F15" i="8"/>
  <c r="G15" i="8" s="1"/>
  <c r="F16" i="8"/>
  <c r="G11" i="8"/>
  <c r="G12" i="8"/>
  <c r="M11" i="8"/>
  <c r="M12" i="8"/>
  <c r="M13" i="8"/>
  <c r="M14" i="8"/>
  <c r="M15" i="8"/>
  <c r="M16" i="8"/>
  <c r="M20" i="8"/>
  <c r="M21" i="8"/>
  <c r="M22" i="8"/>
  <c r="M23" i="8"/>
  <c r="M24" i="8"/>
  <c r="M25" i="8"/>
  <c r="M26" i="8"/>
  <c r="G10" i="8"/>
  <c r="G16" i="8"/>
  <c r="G25" i="8"/>
  <c r="G9" i="8"/>
  <c r="E9" i="8"/>
  <c r="M18" i="8" l="1"/>
  <c r="E11" i="3"/>
  <c r="G21" i="8"/>
  <c r="G14" i="8"/>
  <c r="G26" i="8"/>
  <c r="G19" i="8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G23" i="6"/>
  <c r="M97" i="3" l="1"/>
  <c r="M96" i="3"/>
  <c r="F27" i="6" l="1"/>
  <c r="L109" i="9" l="1"/>
  <c r="K109" i="9"/>
  <c r="F109" i="9"/>
  <c r="E109" i="9"/>
  <c r="M108" i="9"/>
  <c r="G108" i="9"/>
  <c r="M107" i="9"/>
  <c r="G107" i="9"/>
  <c r="M106" i="9"/>
  <c r="G106" i="9"/>
  <c r="M105" i="9"/>
  <c r="G105" i="9"/>
  <c r="M104" i="9"/>
  <c r="G104" i="9"/>
  <c r="M103" i="9"/>
  <c r="G103" i="9"/>
  <c r="M102" i="9"/>
  <c r="G102" i="9"/>
  <c r="M101" i="9"/>
  <c r="G101" i="9"/>
  <c r="M100" i="9"/>
  <c r="G100" i="9"/>
  <c r="M99" i="9"/>
  <c r="G99" i="9"/>
  <c r="M98" i="9"/>
  <c r="M109" i="9" s="1"/>
  <c r="G98" i="9"/>
  <c r="G109" i="9" s="1"/>
  <c r="L97" i="9"/>
  <c r="K97" i="9"/>
  <c r="F97" i="9"/>
  <c r="E97" i="9"/>
  <c r="G95" i="9"/>
  <c r="G94" i="9"/>
  <c r="G93" i="9"/>
  <c r="G92" i="9"/>
  <c r="G91" i="9"/>
  <c r="G90" i="9"/>
  <c r="G89" i="9"/>
  <c r="G88" i="9"/>
  <c r="G87" i="9"/>
  <c r="G86" i="9"/>
  <c r="N85" i="9"/>
  <c r="G85" i="9"/>
  <c r="M84" i="9"/>
  <c r="G84" i="9"/>
  <c r="M83" i="9"/>
  <c r="G83" i="9"/>
  <c r="M82" i="9"/>
  <c r="M97" i="9" s="1"/>
  <c r="G82" i="9"/>
  <c r="G97" i="9" s="1"/>
  <c r="L81" i="9"/>
  <c r="K81" i="9"/>
  <c r="F81" i="9"/>
  <c r="E81" i="9"/>
  <c r="E110" i="9" s="1"/>
  <c r="M80" i="9"/>
  <c r="G80" i="9"/>
  <c r="M79" i="9"/>
  <c r="G79" i="9"/>
  <c r="M78" i="9"/>
  <c r="G78" i="9"/>
  <c r="M77" i="9"/>
  <c r="G77" i="9"/>
  <c r="M76" i="9"/>
  <c r="G76" i="9"/>
  <c r="M75" i="9"/>
  <c r="G75" i="9"/>
  <c r="M74" i="9"/>
  <c r="G74" i="9"/>
  <c r="N73" i="9"/>
  <c r="M73" i="9"/>
  <c r="G73" i="9"/>
  <c r="M72" i="9"/>
  <c r="G72" i="9"/>
  <c r="M71" i="9"/>
  <c r="G71" i="9"/>
  <c r="M70" i="9"/>
  <c r="M81" i="9" s="1"/>
  <c r="G70" i="9"/>
  <c r="G81" i="9" s="1"/>
  <c r="L69" i="9"/>
  <c r="K69" i="9"/>
  <c r="F69" i="9"/>
  <c r="E69" i="9"/>
  <c r="M68" i="9"/>
  <c r="G68" i="9"/>
  <c r="M67" i="9"/>
  <c r="G67" i="9"/>
  <c r="M66" i="9"/>
  <c r="G66" i="9"/>
  <c r="M65" i="9"/>
  <c r="G65" i="9"/>
  <c r="M64" i="9"/>
  <c r="G64" i="9"/>
  <c r="M63" i="9"/>
  <c r="G63" i="9"/>
  <c r="M62" i="9"/>
  <c r="M69" i="9" s="1"/>
  <c r="G62" i="9"/>
  <c r="N61" i="9"/>
  <c r="M61" i="9"/>
  <c r="G61" i="9"/>
  <c r="M60" i="9"/>
  <c r="G60" i="9"/>
  <c r="M59" i="9"/>
  <c r="G59" i="9"/>
  <c r="M58" i="9"/>
  <c r="G58" i="9"/>
  <c r="G69" i="9" s="1"/>
  <c r="L57" i="9"/>
  <c r="K57" i="9"/>
  <c r="F57" i="9"/>
  <c r="E57" i="9"/>
  <c r="M56" i="9"/>
  <c r="G56" i="9"/>
  <c r="M55" i="9"/>
  <c r="G55" i="9"/>
  <c r="M54" i="9"/>
  <c r="G54" i="9"/>
  <c r="M53" i="9"/>
  <c r="G53" i="9"/>
  <c r="M52" i="9"/>
  <c r="G52" i="9"/>
  <c r="G57" i="9" s="1"/>
  <c r="M51" i="9"/>
  <c r="G51" i="9"/>
  <c r="M50" i="9"/>
  <c r="G50" i="9"/>
  <c r="N49" i="9"/>
  <c r="M49" i="9"/>
  <c r="G49" i="9"/>
  <c r="M48" i="9"/>
  <c r="G48" i="9"/>
  <c r="M47" i="9"/>
  <c r="G47" i="9"/>
  <c r="M46" i="9"/>
  <c r="M57" i="9" s="1"/>
  <c r="G46" i="9"/>
  <c r="L45" i="9"/>
  <c r="K45" i="9"/>
  <c r="F45" i="9"/>
  <c r="E45" i="9"/>
  <c r="M44" i="9"/>
  <c r="G44" i="9"/>
  <c r="M43" i="9"/>
  <c r="G43" i="9"/>
  <c r="M42" i="9"/>
  <c r="G42" i="9"/>
  <c r="M41" i="9"/>
  <c r="G41" i="9"/>
  <c r="M40" i="9"/>
  <c r="G40" i="9"/>
  <c r="M39" i="9"/>
  <c r="G39" i="9"/>
  <c r="N38" i="9"/>
  <c r="M38" i="9"/>
  <c r="G38" i="9"/>
  <c r="N37" i="9"/>
  <c r="M37" i="9"/>
  <c r="G37" i="9"/>
  <c r="M36" i="9"/>
  <c r="G36" i="9"/>
  <c r="M35" i="9"/>
  <c r="G35" i="9"/>
  <c r="M34" i="9"/>
  <c r="M45" i="9" s="1"/>
  <c r="G34" i="9"/>
  <c r="G45" i="9" s="1"/>
  <c r="M33" i="9"/>
  <c r="M110" i="9" s="1"/>
  <c r="L33" i="9"/>
  <c r="L110" i="9" s="1"/>
  <c r="K33" i="9"/>
  <c r="K110" i="9" s="1"/>
  <c r="G33" i="9"/>
  <c r="F33" i="9"/>
  <c r="F110" i="9" s="1"/>
  <c r="E33" i="9"/>
  <c r="N25" i="9"/>
  <c r="M20" i="9"/>
  <c r="L20" i="9"/>
  <c r="M19" i="9"/>
  <c r="L19" i="9"/>
  <c r="K19" i="9"/>
  <c r="M18" i="9"/>
  <c r="L18" i="9"/>
  <c r="K18" i="9"/>
  <c r="G18" i="9"/>
  <c r="F18" i="9"/>
  <c r="E18" i="9"/>
  <c r="M17" i="9"/>
  <c r="L17" i="9"/>
  <c r="K17" i="9"/>
  <c r="G17" i="9"/>
  <c r="F17" i="9"/>
  <c r="E17" i="9"/>
  <c r="M16" i="9"/>
  <c r="L16" i="9"/>
  <c r="K16" i="9"/>
  <c r="G16" i="9"/>
  <c r="F16" i="9"/>
  <c r="E16" i="9"/>
  <c r="M15" i="9"/>
  <c r="L15" i="9"/>
  <c r="K15" i="9"/>
  <c r="M14" i="9"/>
  <c r="L14" i="9"/>
  <c r="K14" i="9"/>
  <c r="G14" i="9"/>
  <c r="F14" i="9"/>
  <c r="E14" i="9"/>
  <c r="M13" i="9"/>
  <c r="L13" i="9"/>
  <c r="K13" i="9"/>
  <c r="G13" i="9"/>
  <c r="F13" i="9"/>
  <c r="E13" i="9"/>
  <c r="M12" i="9"/>
  <c r="L12" i="9"/>
  <c r="N111" i="9" s="1"/>
  <c r="N112" i="9" s="1"/>
  <c r="K12" i="9"/>
  <c r="G12" i="9"/>
  <c r="F12" i="9"/>
  <c r="E12" i="9"/>
  <c r="M11" i="9"/>
  <c r="L11" i="9"/>
  <c r="K11" i="9"/>
  <c r="G11" i="9"/>
  <c r="F11" i="9"/>
  <c r="E11" i="9"/>
  <c r="M10" i="9"/>
  <c r="L10" i="9"/>
  <c r="K10" i="9"/>
  <c r="G10" i="9"/>
  <c r="F10" i="9"/>
  <c r="E10" i="9"/>
  <c r="M9" i="9"/>
  <c r="L9" i="9"/>
  <c r="K9" i="9"/>
  <c r="G9" i="9"/>
  <c r="F9" i="9"/>
  <c r="E9" i="9"/>
  <c r="F21" i="9" l="1"/>
  <c r="G21" i="9"/>
  <c r="K21" i="9"/>
  <c r="K111" i="9" s="1"/>
  <c r="F111" i="9"/>
  <c r="M21" i="9"/>
  <c r="M111" i="9" s="1"/>
  <c r="E21" i="9"/>
  <c r="E111" i="9" s="1"/>
  <c r="L21" i="9"/>
  <c r="L111" i="9" s="1"/>
  <c r="G110" i="9"/>
  <c r="G111" i="9" l="1"/>
  <c r="K99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82" i="3"/>
  <c r="G17" i="6"/>
  <c r="M16" i="6"/>
  <c r="M17" i="6"/>
  <c r="M10" i="6"/>
  <c r="N10" i="6" s="1"/>
  <c r="M11" i="6"/>
  <c r="M12" i="6"/>
  <c r="M13" i="6"/>
  <c r="M14" i="6"/>
  <c r="M15" i="6"/>
  <c r="M18" i="6"/>
  <c r="M19" i="6"/>
  <c r="M20" i="6"/>
  <c r="M21" i="6"/>
  <c r="M22" i="6"/>
  <c r="M23" i="6"/>
  <c r="M24" i="6"/>
  <c r="M25" i="6"/>
  <c r="M26" i="6"/>
  <c r="M9" i="6"/>
  <c r="N9" i="6" s="1"/>
  <c r="G21" i="6"/>
  <c r="G22" i="6"/>
  <c r="G24" i="6"/>
  <c r="G25" i="6"/>
  <c r="G26" i="6"/>
  <c r="L10" i="8" l="1"/>
  <c r="L11" i="8"/>
  <c r="L12" i="8"/>
  <c r="L12" i="3" s="1"/>
  <c r="L13" i="8"/>
  <c r="L14" i="8"/>
  <c r="L15" i="8"/>
  <c r="L16" i="8"/>
  <c r="L19" i="8"/>
  <c r="L20" i="8"/>
  <c r="L21" i="8"/>
  <c r="L22" i="8"/>
  <c r="L23" i="8"/>
  <c r="L24" i="8"/>
  <c r="L25" i="8"/>
  <c r="L26" i="8"/>
  <c r="L9" i="8"/>
  <c r="M9" i="8" s="1"/>
  <c r="K10" i="8"/>
  <c r="K11" i="8"/>
  <c r="K12" i="8"/>
  <c r="K13" i="8"/>
  <c r="K14" i="8"/>
  <c r="K15" i="8"/>
  <c r="K16" i="8"/>
  <c r="K20" i="8"/>
  <c r="K21" i="8"/>
  <c r="K22" i="8"/>
  <c r="K23" i="8"/>
  <c r="K24" i="8"/>
  <c r="K25" i="8"/>
  <c r="K9" i="8"/>
  <c r="F9" i="8"/>
  <c r="K10" i="3" l="1"/>
  <c r="M10" i="8"/>
  <c r="L11" i="3"/>
  <c r="E16" i="3"/>
  <c r="F13" i="3"/>
  <c r="K9" i="3"/>
  <c r="K20" i="3"/>
  <c r="L19" i="3"/>
  <c r="E14" i="3"/>
  <c r="F12" i="3"/>
  <c r="K19" i="3"/>
  <c r="K12" i="3"/>
  <c r="L18" i="3"/>
  <c r="E13" i="3"/>
  <c r="F19" i="3"/>
  <c r="F10" i="3"/>
  <c r="K18" i="3"/>
  <c r="K11" i="3"/>
  <c r="L16" i="3"/>
  <c r="L10" i="3"/>
  <c r="L15" i="3"/>
  <c r="F16" i="3"/>
  <c r="K15" i="3"/>
  <c r="L9" i="3"/>
  <c r="L14" i="3"/>
  <c r="K13" i="3"/>
  <c r="E9" i="3"/>
  <c r="E12" i="3"/>
  <c r="F18" i="3"/>
  <c r="K16" i="3"/>
  <c r="F9" i="3"/>
  <c r="E10" i="3"/>
  <c r="E19" i="3"/>
  <c r="F14" i="3"/>
  <c r="G14" i="3" s="1"/>
  <c r="K14" i="3"/>
  <c r="L20" i="3"/>
  <c r="L13" i="3"/>
  <c r="L27" i="8"/>
  <c r="K27" i="8"/>
  <c r="F27" i="8"/>
  <c r="M27" i="8" l="1"/>
  <c r="N27" i="8" s="1"/>
  <c r="M19" i="3"/>
  <c r="M51" i="6" l="1"/>
  <c r="M52" i="6"/>
  <c r="M53" i="6"/>
  <c r="M54" i="6"/>
  <c r="M55" i="6"/>
  <c r="M56" i="6"/>
  <c r="M57" i="6"/>
  <c r="M58" i="6"/>
  <c r="M59" i="6"/>
  <c r="M60" i="6"/>
  <c r="M61" i="6"/>
  <c r="M62" i="6"/>
  <c r="M50" i="6"/>
  <c r="M49" i="6"/>
  <c r="F99" i="3"/>
  <c r="L63" i="6" l="1"/>
  <c r="K63" i="6"/>
  <c r="F63" i="6"/>
  <c r="E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M48" i="6"/>
  <c r="G48" i="6"/>
  <c r="M47" i="6"/>
  <c r="G47" i="6"/>
  <c r="M46" i="6"/>
  <c r="G46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4" i="6"/>
  <c r="G28" i="6"/>
  <c r="M29" i="6"/>
  <c r="M30" i="6"/>
  <c r="M31" i="6"/>
  <c r="M32" i="6"/>
  <c r="M33" i="6"/>
  <c r="M34" i="6"/>
  <c r="M35" i="6"/>
  <c r="M36" i="6"/>
  <c r="M37" i="6"/>
  <c r="M38" i="6"/>
  <c r="M28" i="6"/>
  <c r="L45" i="6"/>
  <c r="K45" i="6"/>
  <c r="F45" i="6"/>
  <c r="L27" i="6"/>
  <c r="E27" i="6"/>
  <c r="G20" i="6"/>
  <c r="G19" i="6"/>
  <c r="G18" i="6"/>
  <c r="G16" i="6"/>
  <c r="G15" i="6"/>
  <c r="G14" i="6"/>
  <c r="G13" i="6"/>
  <c r="G12" i="6"/>
  <c r="G11" i="6"/>
  <c r="G10" i="6"/>
  <c r="G9" i="6"/>
  <c r="M12" i="3" l="1"/>
  <c r="M18" i="3"/>
  <c r="M15" i="3"/>
  <c r="M16" i="3"/>
  <c r="M14" i="3"/>
  <c r="N27" i="6"/>
  <c r="M20" i="3"/>
  <c r="M13" i="3"/>
  <c r="L65" i="6"/>
  <c r="K65" i="6"/>
  <c r="F65" i="6"/>
  <c r="G63" i="6"/>
  <c r="M63" i="6"/>
  <c r="M45" i="6"/>
  <c r="G27" i="6"/>
  <c r="G19" i="3" l="1"/>
  <c r="M11" i="3"/>
  <c r="M10" i="3"/>
  <c r="M9" i="3"/>
  <c r="M65" i="6"/>
  <c r="G29" i="3" l="1"/>
  <c r="G30" i="3"/>
  <c r="N85" i="3"/>
  <c r="N73" i="3"/>
  <c r="N61" i="3"/>
  <c r="N37" i="3"/>
  <c r="N38" i="3" s="1"/>
  <c r="N25" i="3"/>
  <c r="N49" i="3"/>
  <c r="M99" i="3" l="1"/>
  <c r="L99" i="3"/>
  <c r="G99" i="3"/>
  <c r="E99" i="3"/>
  <c r="L111" i="3" l="1"/>
  <c r="K111" i="3"/>
  <c r="F111" i="3"/>
  <c r="E111" i="3"/>
  <c r="M110" i="3"/>
  <c r="G110" i="3"/>
  <c r="M109" i="3"/>
  <c r="G109" i="3"/>
  <c r="M108" i="3"/>
  <c r="G108" i="3"/>
  <c r="M107" i="3"/>
  <c r="G107" i="3"/>
  <c r="M106" i="3"/>
  <c r="G106" i="3"/>
  <c r="M105" i="3"/>
  <c r="G105" i="3"/>
  <c r="M104" i="3"/>
  <c r="G104" i="3"/>
  <c r="M103" i="3"/>
  <c r="G103" i="3"/>
  <c r="M102" i="3"/>
  <c r="G102" i="3"/>
  <c r="M101" i="3"/>
  <c r="G101" i="3"/>
  <c r="M100" i="3"/>
  <c r="G100" i="3"/>
  <c r="L69" i="3"/>
  <c r="K69" i="3"/>
  <c r="F69" i="3"/>
  <c r="E69" i="3"/>
  <c r="M68" i="3"/>
  <c r="G68" i="3"/>
  <c r="M67" i="3"/>
  <c r="G67" i="3"/>
  <c r="M66" i="3"/>
  <c r="G66" i="3"/>
  <c r="M65" i="3"/>
  <c r="G65" i="3"/>
  <c r="M64" i="3"/>
  <c r="G64" i="3"/>
  <c r="M63" i="3"/>
  <c r="G63" i="3"/>
  <c r="M62" i="3"/>
  <c r="G62" i="3"/>
  <c r="M61" i="3"/>
  <c r="G61" i="3"/>
  <c r="M60" i="3"/>
  <c r="G60" i="3"/>
  <c r="M59" i="3"/>
  <c r="G59" i="3"/>
  <c r="M58" i="3"/>
  <c r="G58" i="3"/>
  <c r="L57" i="3"/>
  <c r="K57" i="3"/>
  <c r="F57" i="3"/>
  <c r="E57" i="3"/>
  <c r="M56" i="3"/>
  <c r="G56" i="3"/>
  <c r="M55" i="3"/>
  <c r="G55" i="3"/>
  <c r="M54" i="3"/>
  <c r="G54" i="3"/>
  <c r="M53" i="3"/>
  <c r="G53" i="3"/>
  <c r="M52" i="3"/>
  <c r="G52" i="3"/>
  <c r="M51" i="3"/>
  <c r="G51" i="3"/>
  <c r="M50" i="3"/>
  <c r="G50" i="3"/>
  <c r="M49" i="3"/>
  <c r="G49" i="3"/>
  <c r="M48" i="3"/>
  <c r="G48" i="3"/>
  <c r="M47" i="3"/>
  <c r="G47" i="3"/>
  <c r="M46" i="3"/>
  <c r="G46" i="3"/>
  <c r="L45" i="3"/>
  <c r="K45" i="3"/>
  <c r="F45" i="3"/>
  <c r="E45" i="3"/>
  <c r="M44" i="3"/>
  <c r="G44" i="3"/>
  <c r="M43" i="3"/>
  <c r="G43" i="3"/>
  <c r="M42" i="3"/>
  <c r="G42" i="3"/>
  <c r="M41" i="3"/>
  <c r="G41" i="3"/>
  <c r="M40" i="3"/>
  <c r="G40" i="3"/>
  <c r="M39" i="3"/>
  <c r="G39" i="3"/>
  <c r="M38" i="3"/>
  <c r="G38" i="3"/>
  <c r="M37" i="3"/>
  <c r="G37" i="3"/>
  <c r="M36" i="3"/>
  <c r="G36" i="3"/>
  <c r="M35" i="3"/>
  <c r="G35" i="3"/>
  <c r="M34" i="3"/>
  <c r="G34" i="3"/>
  <c r="M69" i="3" l="1"/>
  <c r="G45" i="3"/>
  <c r="G69" i="3"/>
  <c r="M45" i="3"/>
  <c r="M57" i="3"/>
  <c r="G57" i="3"/>
  <c r="G111" i="3"/>
  <c r="M111" i="3"/>
  <c r="E81" i="3" l="1"/>
  <c r="M80" i="3"/>
  <c r="G80" i="3"/>
  <c r="M79" i="3"/>
  <c r="G79" i="3"/>
  <c r="M78" i="3"/>
  <c r="G78" i="3"/>
  <c r="M77" i="3"/>
  <c r="G77" i="3"/>
  <c r="M76" i="3"/>
  <c r="G76" i="3"/>
  <c r="M75" i="3"/>
  <c r="G75" i="3"/>
  <c r="M74" i="3"/>
  <c r="G74" i="3"/>
  <c r="M73" i="3"/>
  <c r="G73" i="3"/>
  <c r="L81" i="3"/>
  <c r="G72" i="3"/>
  <c r="M71" i="3"/>
  <c r="G71" i="3"/>
  <c r="M70" i="3"/>
  <c r="G70" i="3"/>
  <c r="L33" i="3"/>
  <c r="K33" i="3"/>
  <c r="F33" i="3"/>
  <c r="F112" i="3" s="1"/>
  <c r="E33" i="3"/>
  <c r="M32" i="3"/>
  <c r="G32" i="3"/>
  <c r="M31" i="3"/>
  <c r="G31" i="3"/>
  <c r="M30" i="3"/>
  <c r="M29" i="3"/>
  <c r="M28" i="3"/>
  <c r="G28" i="3"/>
  <c r="M27" i="3"/>
  <c r="G27" i="3"/>
  <c r="M26" i="3"/>
  <c r="G26" i="3"/>
  <c r="M25" i="3"/>
  <c r="G25" i="3"/>
  <c r="M24" i="3"/>
  <c r="G24" i="3"/>
  <c r="M23" i="3"/>
  <c r="G23" i="3"/>
  <c r="M22" i="3"/>
  <c r="G22" i="3"/>
  <c r="E112" i="3" l="1"/>
  <c r="L112" i="3"/>
  <c r="M33" i="3"/>
  <c r="G81" i="3"/>
  <c r="K81" i="3"/>
  <c r="F81" i="3"/>
  <c r="G33" i="3"/>
  <c r="M72" i="3"/>
  <c r="M81" i="3" s="1"/>
  <c r="G112" i="3" l="1"/>
  <c r="M112" i="3"/>
  <c r="L21" i="3"/>
  <c r="L113" i="3" s="1"/>
  <c r="K21" i="3"/>
  <c r="F21" i="3"/>
  <c r="F113" i="3" s="1"/>
  <c r="M21" i="3" l="1"/>
  <c r="M113" i="3" s="1"/>
  <c r="E45" i="6"/>
  <c r="G45" i="6" s="1"/>
  <c r="G65" i="6" s="1"/>
  <c r="E18" i="3"/>
  <c r="E21" i="3" s="1"/>
  <c r="E113" i="3" s="1"/>
  <c r="G43" i="6"/>
  <c r="G18" i="3" l="1"/>
  <c r="G21" i="3" s="1"/>
  <c r="G113" i="3" s="1"/>
  <c r="E27" i="8"/>
  <c r="G27" i="8" s="1"/>
  <c r="E65" i="6"/>
  <c r="K112" i="3" l="1"/>
  <c r="K113" i="3" s="1"/>
</calcChain>
</file>

<file path=xl/comments1.xml><?xml version="1.0" encoding="utf-8"?>
<comments xmlns="http://schemas.openxmlformats.org/spreadsheetml/2006/main">
  <authors>
    <author>복지사업단</author>
    <author>USER</author>
  </authors>
  <commentList>
    <comment ref="M19" authorId="0" shapeId="0">
      <text>
        <r>
          <rPr>
            <b/>
            <sz val="9"/>
            <color indexed="81"/>
            <rFont val="돋움"/>
            <family val="3"/>
            <charset val="129"/>
          </rPr>
          <t>서울지부에서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보헙료와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예수금으로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잡수입으로</t>
        </r>
        <r>
          <rPr>
            <b/>
            <sz val="9"/>
            <color indexed="81"/>
            <rFont val="Tahoma"/>
            <family val="2"/>
          </rPr>
          <t xml:space="preserve"> 698,090</t>
        </r>
        <r>
          <rPr>
            <b/>
            <sz val="9"/>
            <color indexed="81"/>
            <rFont val="돋움"/>
            <family val="3"/>
            <charset val="129"/>
          </rPr>
          <t>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잡음</t>
        </r>
      </text>
    </comment>
    <comment ref="L40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1,900,000
</t>
        </r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23,100,000</t>
        </r>
      </text>
    </comment>
    <comment ref="L52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1,903,500
</t>
        </r>
        <r>
          <rPr>
            <b/>
            <sz val="9"/>
            <color indexed="81"/>
            <rFont val="돋움"/>
            <family val="3"/>
            <charset val="129"/>
          </rPr>
          <t>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8,096,500</t>
        </r>
      </text>
    </comment>
  </commentList>
</comments>
</file>

<file path=xl/sharedStrings.xml><?xml version="1.0" encoding="utf-8"?>
<sst xmlns="http://schemas.openxmlformats.org/spreadsheetml/2006/main" count="1320" uniqueCount="528">
  <si>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</si>
  <si>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</si>
  <si>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</si>
  <si>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</si>
  <si>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</si>
  <si>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</si>
  <si>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</si>
  <si>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</si>
  <si>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</si>
  <si>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</si>
  <si>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</si>
  <si>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</si>
  <si>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</si>
  <si>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</si>
  <si>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</si>
  <si>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지부전출금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</si>
  <si>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</si>
  <si>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</si>
  <si>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</si>
  <si>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</si>
  <si>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</si>
  <si>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</si>
  <si>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</si>
  <si>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</si>
  <si>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</si>
  <si>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</si>
  <si>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</si>
  <si>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</si>
  <si>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</si>
  <si>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</si>
  <si>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</si>
  <si>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</si>
  <si>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</si>
  <si>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</si>
  <si>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</si>
  <si>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</si>
  <si>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</si>
  <si>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</si>
  <si>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</si>
  <si>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</si>
  <si>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</si>
  <si>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</si>
  <si>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</si>
  <si>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</si>
  <si>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</si>
  <si>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</si>
  <si>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</si>
  <si>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</si>
  <si>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</si>
  <si>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</si>
  <si>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</si>
  <si>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</si>
  <si>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</si>
  <si>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</si>
  <si>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</si>
  <si>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</si>
  <si>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</si>
  <si>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</si>
  <si>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</si>
  <si>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</si>
  <si>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</si>
  <si>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예산액(A)</t>
    <phoneticPr fontId="2" type="noConversion"/>
  </si>
  <si>
    <t>결산액(B)</t>
    <phoneticPr fontId="2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</si>
  <si>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</si>
  <si>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</si>
  <si>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</si>
  <si>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</si>
  <si>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</si>
  <si>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</si>
  <si>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</si>
  <si>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</si>
  <si>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</si>
  <si>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</si>
  <si>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</si>
  <si>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</si>
  <si>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</si>
  <si>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</si>
  <si>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</si>
  <si>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</si>
  <si>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</si>
  <si>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</si>
  <si>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</si>
  <si>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</si>
  <si>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</si>
  <si>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</si>
  <si>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</si>
  <si>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</si>
  <si>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</si>
  <si>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</si>
  <si>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</si>
  <si>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</si>
  <si>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</si>
  <si>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</si>
  <si>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</si>
  <si>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</si>
  <si>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</si>
  <si>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</si>
  <si>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</si>
  <si>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</si>
  <si>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</si>
  <si>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</si>
  <si>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</si>
  <si>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</si>
  <si>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</si>
  <si>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</si>
  <si>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</si>
  <si>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</si>
  <si>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</si>
  <si>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</si>
  <si>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</si>
  <si>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</si>
  <si>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</si>
  <si>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</si>
  <si>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</si>
  <si>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</si>
  <si>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</si>
  <si>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</si>
  <si>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</si>
  <si>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</si>
  <si>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</si>
  <si>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</si>
  <si>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</si>
  <si>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</si>
  <si>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</si>
  <si>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</si>
  <si>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</si>
  <si>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</si>
  <si>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</si>
  <si>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</si>
  <si>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</si>
  <si>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</si>
  <si>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</si>
  <si>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</si>
  <si>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</si>
  <si>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</si>
  <si>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</si>
  <si>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</si>
  <si>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</si>
  <si>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</si>
  <si>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</si>
  <si>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</si>
  <si>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</si>
  <si>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</si>
  <si>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</si>
  <si>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</si>
  <si>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</si>
  <si>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</si>
  <si>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</si>
  <si>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</si>
  <si>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</si>
  <si>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</si>
  <si>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</si>
  <si>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</si>
  <si>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</si>
  <si>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</si>
  <si>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</si>
  <si>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</si>
  <si>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</si>
  <si>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</si>
  <si>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</si>
  <si>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</si>
  <si>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</si>
  <si>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</si>
  <si>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</si>
  <si>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</si>
  <si>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</si>
  <si>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</si>
  <si>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</si>
  <si>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</si>
  <si>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</si>
  <si>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</si>
  <si>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</si>
  <si>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</si>
  <si>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</si>
  <si>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</si>
  <si>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</si>
  <si>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</si>
  <si>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</si>
  <si>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</si>
  <si>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</si>
  <si>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</si>
  <si>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</si>
  <si>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</si>
  <si>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</si>
  <si>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</si>
  <si>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</si>
  <si>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</si>
  <si>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</si>
  <si>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</si>
  <si>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</si>
  <si>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</si>
  <si>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</si>
  <si>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</si>
  <si>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</si>
  <si>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</si>
  <si>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</si>
  <si>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</si>
  <si>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</si>
  <si>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시설비,자산취득비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</si>
  <si>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</si>
  <si>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</si>
  <si>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</si>
  <si>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</si>
  <si>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</si>
  <si>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</si>
  <si>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</si>
  <si>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</si>
  <si>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</si>
  <si>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</si>
  <si>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</si>
  <si>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</si>
  <si>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</si>
  <si>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</si>
  <si>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</si>
  <si>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</si>
  <si>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</si>
  <si>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</si>
  <si>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</si>
  <si>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</si>
  <si>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</si>
  <si>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</si>
  <si>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</si>
  <si>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</si>
  <si>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</si>
  <si>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</si>
  <si>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</si>
  <si>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</si>
  <si>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</si>
  <si>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</si>
  <si>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</si>
  <si>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</si>
  <si>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</si>
  <si>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</si>
  <si>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</si>
  <si>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</si>
  <si>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</si>
  <si>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</si>
  <si>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</si>
  <si>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</si>
  <si>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</si>
  <si>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</si>
  <si>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</si>
  <si>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</si>
  <si>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</si>
  <si>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</si>
  <si>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</si>
  <si>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</si>
  <si>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</si>
  <si>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</si>
  <si>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</si>
  <si>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</si>
  <si>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</si>
  <si>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</si>
  <si>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</si>
  <si>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</si>
  <si>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</si>
  <si>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</si>
  <si>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</si>
  <si>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</si>
  <si>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</si>
  <si>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시군구보조금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</si>
  <si>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</si>
  <si>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</si>
  <si>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</si>
  <si>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</si>
  <si>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</si>
  <si>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</si>
  <si>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</si>
  <si>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</si>
  <si>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</si>
  <si>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</si>
  <si>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</si>
  <si>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</si>
  <si>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</si>
  <si>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</si>
  <si>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</si>
  <si>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</si>
  <si>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</si>
  <si>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</si>
  <si>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</si>
  <si>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</si>
  <si>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</si>
  <si>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</si>
  <si>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</si>
  <si>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</si>
  <si>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</si>
  <si>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</si>
  <si>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</si>
  <si>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</si>
  <si>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</si>
  <si>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</si>
  <si>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</si>
  <si>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</si>
  <si>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</si>
  <si>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</si>
  <si>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</si>
  <si>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</si>
  <si>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</si>
  <si>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</si>
  <si>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</si>
  <si>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</si>
  <si>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</si>
  <si>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</si>
  <si>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</si>
  <si>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</si>
  <si>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</si>
  <si>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</si>
  <si>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</si>
  <si>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</si>
  <si>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</si>
  <si>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</si>
  <si>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</si>
  <si>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</si>
  <si>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</si>
  <si>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</si>
  <si>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2021년도 결산(안) 총괄표</t>
    <phoneticPr fontId="3" type="noConversion"/>
  </si>
  <si>
    <t>2022년도 결산(안) 총괄표</t>
    <phoneticPr fontId="3" type="noConversion"/>
  </si>
  <si>
    <t>2022. 1. 1 ~ 12. 31</t>
    <phoneticPr fontId="3" type="noConversion"/>
  </si>
  <si>
    <t>2022년도 결산(안) 총괄표</t>
    <phoneticPr fontId="3" type="noConversion"/>
  </si>
  <si>
    <t>전년도이월금(후원금)</t>
    <phoneticPr fontId="2" type="noConversion"/>
  </si>
  <si>
    <t>목적기금</t>
    <phoneticPr fontId="2" type="noConversion"/>
  </si>
  <si>
    <t>공공요금</t>
    <phoneticPr fontId="2" type="noConversion"/>
  </si>
  <si>
    <t>기타운영비</t>
    <phoneticPr fontId="2" type="noConversion"/>
  </si>
  <si>
    <t>차량비</t>
    <phoneticPr fontId="2" type="noConversion"/>
  </si>
  <si>
    <t>전년도이월금(후원금)</t>
    <phoneticPr fontId="2" type="noConversion"/>
  </si>
  <si>
    <t>목적기금</t>
    <phoneticPr fontId="2" type="noConversion"/>
  </si>
  <si>
    <t>제세공과금</t>
    <phoneticPr fontId="2" type="noConversion"/>
  </si>
  <si>
    <t>기타운영비</t>
    <phoneticPr fontId="2" type="noConversion"/>
  </si>
  <si>
    <t>목적기금</t>
    <phoneticPr fontId="2" type="noConversion"/>
  </si>
  <si>
    <t>[첨부1] 2021년 결산(안) 총괄표(20220120)</t>
    <phoneticPr fontId="3" type="noConversion"/>
  </si>
  <si>
    <t>2021. 1. 1 ~ 12. 31</t>
    <phoneticPr fontId="3" type="noConversion"/>
  </si>
  <si>
    <t>(단위:원)</t>
    <phoneticPr fontId="3" type="noConversion"/>
  </si>
  <si>
    <t>예산액(A)</t>
    <phoneticPr fontId="2" type="noConversion"/>
  </si>
  <si>
    <t>결산액(B)</t>
    <phoneticPr fontId="2" type="noConversion"/>
  </si>
  <si>
    <t>차액(A-B)</t>
    <phoneticPr fontId="2" type="noConversion"/>
  </si>
  <si>
    <t>예산액(A)</t>
    <phoneticPr fontId="2" type="noConversion"/>
  </si>
  <si>
    <t>법인회계(사무국)</t>
    <phoneticPr fontId="3" type="noConversion"/>
  </si>
  <si>
    <t>01사무비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</si>
  <si>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</si>
  <si>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</si>
  <si>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</si>
  <si>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</si>
  <si>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</t>
    <phoneticPr fontId="2" type="noConversion"/>
  </si>
  <si>
    <t>02사업수입</t>
    <phoneticPr fontId="2" type="noConversion"/>
  </si>
  <si>
    <t>02사업수입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</si>
  <si>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</si>
  <si>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</si>
  <si>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</si>
  <si>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</si>
  <si>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</si>
  <si>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02재산조성비</t>
    <phoneticPr fontId="2" type="noConversion"/>
  </si>
  <si>
    <t>21시설비</t>
    <phoneticPr fontId="2" type="noConversion"/>
  </si>
  <si>
    <t>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</si>
  <si>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</si>
  <si>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</si>
  <si>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</si>
  <si>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</si>
  <si>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</si>
  <si>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</si>
  <si>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04전출금</t>
    <phoneticPr fontId="2" type="noConversion"/>
  </si>
  <si>
    <t>41전출금</t>
    <phoneticPr fontId="2" type="noConversion"/>
  </si>
  <si>
    <t>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</si>
  <si>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</si>
  <si>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</si>
  <si>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</si>
  <si>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</si>
  <si>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원금상환금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</si>
  <si>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</si>
  <si>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</si>
  <si>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</si>
  <si>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</si>
  <si>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</si>
  <si>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</si>
  <si>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</si>
  <si>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</si>
  <si>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 및 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</si>
  <si>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</si>
  <si>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</si>
  <si>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</si>
  <si>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</si>
  <si>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</si>
  <si>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예수금</t>
    <phoneticPr fontId="2" type="noConversion"/>
  </si>
  <si>
    <t>예수금</t>
    <phoneticPr fontId="2" type="noConversion"/>
  </si>
  <si>
    <t>에수금</t>
    <phoneticPr fontId="2" type="noConversion"/>
  </si>
  <si>
    <t>법인회계 소계</t>
    <phoneticPr fontId="2" type="noConversion"/>
  </si>
  <si>
    <t>시설회계(서울봉천복지관)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</si>
  <si>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</si>
  <si>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</si>
  <si>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</si>
  <si>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</si>
  <si>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</si>
  <si>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</si>
  <si>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</si>
  <si>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</si>
  <si>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</si>
  <si>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</si>
  <si>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</si>
  <si>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</si>
  <si>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</si>
  <si>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</si>
  <si>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</si>
  <si>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</si>
  <si>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</si>
  <si>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</si>
  <si>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</si>
  <si>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</si>
  <si>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</si>
  <si>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</si>
  <si>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</si>
  <si>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</si>
  <si>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</si>
  <si>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</si>
  <si>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</si>
  <si>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</si>
  <si>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</si>
  <si>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</si>
  <si>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</si>
  <si>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</si>
  <si>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</si>
  <si>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</si>
  <si>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</si>
  <si>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</si>
  <si>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</si>
  <si>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</si>
  <si>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</si>
  <si>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예비비, 반환금</t>
    <phoneticPr fontId="2" type="noConversion"/>
  </si>
  <si>
    <t>기타잡수입</t>
    <phoneticPr fontId="2" type="noConversion"/>
  </si>
  <si>
    <t>소계</t>
    <phoneticPr fontId="2" type="noConversion"/>
  </si>
  <si>
    <t>04보조금수입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</si>
  <si>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</si>
  <si>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</si>
  <si>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</si>
  <si>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</si>
  <si>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</si>
  <si>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</si>
  <si>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</si>
  <si>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</si>
  <si>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</si>
  <si>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</si>
  <si>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</si>
  <si>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11기본재산수입</t>
    <phoneticPr fontId="2" type="noConversion"/>
  </si>
  <si>
    <t>12업무추진비</t>
    <phoneticPr fontId="2" type="noConversion"/>
  </si>
  <si>
    <t>02사업수입</t>
    <phoneticPr fontId="2" type="noConversion"/>
  </si>
  <si>
    <t>02재산조성비</t>
    <phoneticPr fontId="2" type="noConversion"/>
  </si>
  <si>
    <t>시설비,자산취득비</t>
    <phoneticPr fontId="2" type="noConversion"/>
  </si>
  <si>
    <t>51후원금수입</t>
    <phoneticPr fontId="2" type="noConversion"/>
  </si>
  <si>
    <t>지정후원금</t>
    <phoneticPr fontId="2" type="noConversion"/>
  </si>
  <si>
    <t>41전출금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</si>
  <si>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</si>
  <si>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</si>
  <si>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</si>
  <si>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</si>
  <si>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</si>
  <si>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</si>
  <si>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</si>
  <si>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</si>
  <si>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81이월금</t>
    <phoneticPr fontId="2" type="noConversion"/>
  </si>
  <si>
    <t>시설회계(강서구지역자활센터)</t>
    <phoneticPr fontId="3" type="noConversion"/>
  </si>
  <si>
    <t>사업수입</t>
    <phoneticPr fontId="2" type="noConversion"/>
  </si>
  <si>
    <t>03사업비</t>
    <phoneticPr fontId="2" type="noConversion"/>
  </si>
  <si>
    <t>사업비</t>
    <phoneticPr fontId="2" type="noConversion"/>
  </si>
  <si>
    <t>04전출금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</si>
  <si>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</si>
  <si>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</si>
  <si>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</si>
  <si>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상환금</t>
    <phoneticPr fontId="2" type="noConversion"/>
  </si>
  <si>
    <t>08이월금</t>
    <phoneticPr fontId="2" type="noConversion"/>
  </si>
  <si>
    <t>시설회계(누리봄)</t>
    <phoneticPr fontId="3" type="noConversion"/>
  </si>
  <si>
    <t>11인건비</t>
    <phoneticPr fontId="2" type="noConversion"/>
  </si>
  <si>
    <t>급여,퇴직금,사회보험금등</t>
    <phoneticPr fontId="2" type="noConversion"/>
  </si>
  <si>
    <t>이자수입</t>
    <phoneticPr fontId="2" type="noConversion"/>
  </si>
  <si>
    <t>보조금수입</t>
    <phoneticPr fontId="2" type="noConversion"/>
  </si>
  <si>
    <t>05후원금수입</t>
    <phoneticPr fontId="2" type="noConversion"/>
  </si>
  <si>
    <t>61차입금</t>
    <phoneticPr fontId="2" type="noConversion"/>
  </si>
  <si>
    <t>전년도이월금</t>
    <phoneticPr fontId="2" type="noConversion"/>
  </si>
  <si>
    <t>11입소비용수입</t>
    <phoneticPr fontId="3" type="noConversion"/>
  </si>
  <si>
    <t>입소비용수입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</si>
  <si>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</si>
  <si>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</si>
  <si>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</si>
  <si>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04보조금수입</t>
    <phoneticPr fontId="3" type="noConversion"/>
  </si>
  <si>
    <t>41보조금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</si>
  <si>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</si>
  <si>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</si>
  <si>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</si>
  <si>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</si>
  <si>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06요양급여수입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</si>
  <si>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</si>
  <si>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</si>
  <si>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</si>
  <si>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</si>
  <si>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</si>
  <si>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</si>
  <si>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</si>
  <si>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</si>
  <si>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</si>
  <si>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</si>
  <si>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</si>
  <si>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</si>
  <si>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91운영충당적립금및환경개선준비금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</si>
  <si>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</si>
  <si>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</si>
  <si>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</si>
  <si>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전년도이월금(후원금)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</si>
  <si>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</si>
  <si>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</si>
  <si>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소계</t>
    <phoneticPr fontId="3" type="noConversion"/>
  </si>
  <si>
    <t>시설회계(울산씨밀레)</t>
    <phoneticPr fontId="3" type="noConversion"/>
  </si>
  <si>
    <t>시설회계 소계</t>
    <phoneticPr fontId="2" type="noConversion"/>
  </si>
  <si>
    <t>시설회계 소계</t>
    <phoneticPr fontId="2" type="noConversion"/>
  </si>
  <si>
    <t>2021후원금 합계</t>
    <phoneticPr fontId="2" type="noConversion"/>
  </si>
  <si>
    <t>합계</t>
    <phoneticPr fontId="2" type="noConversion"/>
  </si>
  <si>
    <t>합계</t>
    <phoneticPr fontId="2" type="noConversion"/>
  </si>
  <si>
    <t>예산대비 결산 차액(A-B)</t>
    <phoneticPr fontId="2" type="noConversion"/>
  </si>
  <si>
    <t>예산대비 결산 
차액(A-B)</t>
    <phoneticPr fontId="2" type="noConversion"/>
  </si>
  <si>
    <t>예산대비결산
차액(A-B)</t>
    <phoneticPr fontId="2" type="noConversion"/>
  </si>
  <si>
    <t>예산대비결산
차액(A-B)</t>
    <phoneticPr fontId="2" type="noConversion"/>
  </si>
  <si>
    <t>예산대비결산
차액(A-B)</t>
    <phoneticPr fontId="2" type="noConversion"/>
  </si>
  <si>
    <t>2022년 예산액(A)</t>
    <phoneticPr fontId="2" type="noConversion"/>
  </si>
  <si>
    <t>2022년 결산액(B)</t>
    <phoneticPr fontId="2" type="noConversion"/>
  </si>
  <si>
    <t>2022년 예산액(A)</t>
    <phoneticPr fontId="2" type="noConversion"/>
  </si>
  <si>
    <t>2022년 결산액(B)</t>
    <phoneticPr fontId="2" type="noConversion"/>
  </si>
  <si>
    <t>국고보조금</t>
    <phoneticPr fontId="2" type="noConversion"/>
  </si>
  <si>
    <t>기타보조금</t>
    <phoneticPr fontId="3" type="noConversion"/>
  </si>
  <si>
    <t>[첨부1] 2022년 결산(안) 총괄표(20230215)</t>
    <phoneticPr fontId="3" type="noConversion"/>
  </si>
  <si>
    <t>[첨부1] 2022년 결산(안) 총괄표(20230215)</t>
    <phoneticPr fontId="3" type="noConversion"/>
  </si>
  <si>
    <t>08이월금</t>
    <phoneticPr fontId="2" type="noConversion"/>
  </si>
  <si>
    <t>사업수입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</si>
</sst>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%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0" borderId="5" xfId="0" applyFont="1" applyBorder="1" applyAlignment="1">
      <alignment horizontal="left" vertical="center"/>
    </xf>
    <xf numFmtId="41" fontId="10" fillId="0" borderId="5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10" fillId="0" borderId="5" xfId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3" fillId="0" borderId="23" xfId="0" applyFont="1" applyBorder="1" applyAlignment="1">
      <alignment horizontal="left" vertical="center"/>
    </xf>
    <xf numFmtId="41" fontId="13" fillId="0" borderId="23" xfId="1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4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5" fillId="6" borderId="21" xfId="0" applyNumberFormat="1" applyFont="1" applyFill="1" applyBorder="1" applyAlignment="1">
      <alignment horizontal="right" vertical="center" wrapText="1"/>
    </xf>
    <xf numFmtId="41" fontId="15" fillId="6" borderId="22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11" fillId="7" borderId="21" xfId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 wrapText="1"/>
    </xf>
    <xf numFmtId="41" fontId="17" fillId="2" borderId="7" xfId="1" applyFont="1" applyFill="1" applyBorder="1" applyAlignment="1">
      <alignment vertical="center"/>
    </xf>
    <xf numFmtId="41" fontId="17" fillId="2" borderId="2" xfId="1" applyFont="1" applyFill="1" applyBorder="1" applyAlignment="1">
      <alignment vertical="center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vertical="center" wrapText="1"/>
    </xf>
    <xf numFmtId="41" fontId="17" fillId="2" borderId="5" xfId="1" applyFont="1" applyFill="1" applyBorder="1" applyAlignment="1">
      <alignment vertical="center"/>
    </xf>
    <xf numFmtId="41" fontId="17" fillId="2" borderId="6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41" fontId="17" fillId="2" borderId="31" xfId="1" applyFont="1" applyFill="1" applyBorder="1" applyAlignment="1">
      <alignment vertical="center"/>
    </xf>
    <xf numFmtId="0" fontId="17" fillId="2" borderId="33" xfId="0" applyFont="1" applyFill="1" applyBorder="1" applyAlignment="1">
      <alignment horizontal="left" vertical="center" wrapText="1"/>
    </xf>
    <xf numFmtId="0" fontId="17" fillId="2" borderId="34" xfId="0" applyFont="1" applyFill="1" applyBorder="1" applyAlignment="1">
      <alignment horizontal="left" vertical="center" wrapText="1"/>
    </xf>
    <xf numFmtId="176" fontId="17" fillId="2" borderId="5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41" fontId="17" fillId="2" borderId="5" xfId="0" applyNumberFormat="1" applyFont="1" applyFill="1" applyBorder="1" applyAlignment="1">
      <alignment vertical="center"/>
    </xf>
    <xf numFmtId="41" fontId="17" fillId="2" borderId="5" xfId="1" applyFont="1" applyFill="1" applyBorder="1" applyAlignment="1">
      <alignment horizontal="right" vertical="center"/>
    </xf>
    <xf numFmtId="0" fontId="17" fillId="2" borderId="36" xfId="0" applyFont="1" applyFill="1" applyBorder="1" applyAlignment="1">
      <alignment horizontal="left" vertical="center" wrapText="1"/>
    </xf>
    <xf numFmtId="41" fontId="17" fillId="2" borderId="36" xfId="1" applyFont="1" applyFill="1" applyBorder="1" applyAlignment="1">
      <alignment vertical="center"/>
    </xf>
    <xf numFmtId="41" fontId="17" fillId="2" borderId="37" xfId="0" applyNumberFormat="1" applyFont="1" applyFill="1" applyBorder="1" applyAlignment="1">
      <alignment vertical="center"/>
    </xf>
    <xf numFmtId="0" fontId="16" fillId="7" borderId="41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justify" vertical="center" wrapText="1"/>
    </xf>
    <xf numFmtId="0" fontId="16" fillId="7" borderId="42" xfId="0" applyFont="1" applyFill="1" applyBorder="1" applyAlignment="1">
      <alignment horizontal="justify" vertical="center" wrapText="1"/>
    </xf>
    <xf numFmtId="41" fontId="16" fillId="7" borderId="43" xfId="1" applyFont="1" applyFill="1" applyBorder="1" applyAlignment="1">
      <alignment vertical="center"/>
    </xf>
    <xf numFmtId="0" fontId="16" fillId="7" borderId="43" xfId="0" applyFont="1" applyFill="1" applyBorder="1" applyAlignment="1">
      <alignment horizontal="justify" vertical="center" wrapText="1"/>
    </xf>
    <xf numFmtId="0" fontId="21" fillId="0" borderId="5" xfId="0" applyFont="1" applyBorder="1" applyAlignment="1">
      <alignment vertical="center"/>
    </xf>
    <xf numFmtId="41" fontId="21" fillId="7" borderId="5" xfId="0" applyNumberFormat="1" applyFont="1" applyFill="1" applyBorder="1" applyAlignment="1">
      <alignment vertical="center"/>
    </xf>
    <xf numFmtId="41" fontId="12" fillId="7" borderId="55" xfId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24" fillId="7" borderId="58" xfId="0" applyNumberFormat="1" applyFont="1" applyFill="1" applyBorder="1" applyAlignment="1">
      <alignment vertical="center"/>
    </xf>
    <xf numFmtId="41" fontId="24" fillId="7" borderId="59" xfId="0" applyNumberFormat="1" applyFont="1" applyFill="1" applyBorder="1" applyAlignment="1">
      <alignment vertical="center"/>
    </xf>
    <xf numFmtId="0" fontId="17" fillId="2" borderId="32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41" fontId="0" fillId="0" borderId="0" xfId="1" applyFont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41" fontId="0" fillId="5" borderId="48" xfId="0" applyNumberFormat="1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0" fillId="2" borderId="0" xfId="1" applyFont="1" applyFill="1" applyAlignment="1">
      <alignment vertical="center"/>
    </xf>
    <xf numFmtId="41" fontId="0" fillId="5" borderId="5" xfId="1" applyFont="1" applyFill="1" applyBorder="1" applyAlignment="1">
      <alignment vertical="center" wrapText="1"/>
    </xf>
    <xf numFmtId="41" fontId="15" fillId="6" borderId="21" xfId="1" applyFont="1" applyFill="1" applyBorder="1" applyAlignment="1">
      <alignment horizontal="right" vertical="center" wrapText="1"/>
    </xf>
    <xf numFmtId="41" fontId="21" fillId="7" borderId="5" xfId="1" applyFont="1" applyFill="1" applyBorder="1" applyAlignment="1">
      <alignment vertical="center"/>
    </xf>
    <xf numFmtId="41" fontId="0" fillId="2" borderId="0" xfId="0" applyNumberFormat="1" applyFont="1" applyFill="1" applyAlignment="1">
      <alignment vertical="center"/>
    </xf>
    <xf numFmtId="41" fontId="10" fillId="0" borderId="5" xfId="1" applyNumberFormat="1" applyFont="1" applyBorder="1" applyAlignment="1">
      <alignment horizontal="right" vertical="center"/>
    </xf>
    <xf numFmtId="41" fontId="11" fillId="7" borderId="21" xfId="1" applyNumberFormat="1" applyFont="1" applyFill="1" applyBorder="1" applyAlignment="1">
      <alignment horizontal="right" vertical="center"/>
    </xf>
    <xf numFmtId="41" fontId="16" fillId="7" borderId="44" xfId="1" applyNumberFormat="1" applyFont="1" applyFill="1" applyBorder="1" applyAlignment="1">
      <alignment vertical="center"/>
    </xf>
    <xf numFmtId="41" fontId="13" fillId="0" borderId="23" xfId="1" applyNumberFormat="1" applyFont="1" applyBorder="1" applyAlignment="1">
      <alignment horizontal="right" vertical="center"/>
    </xf>
    <xf numFmtId="41" fontId="12" fillId="7" borderId="55" xfId="1" applyNumberFormat="1" applyFont="1" applyFill="1" applyBorder="1" applyAlignment="1">
      <alignment horizontal="right" vertical="center"/>
    </xf>
    <xf numFmtId="41" fontId="11" fillId="7" borderId="22" xfId="1" applyNumberFormat="1" applyFont="1" applyFill="1" applyBorder="1" applyAlignment="1">
      <alignment horizontal="right" vertical="center"/>
    </xf>
    <xf numFmtId="41" fontId="10" fillId="0" borderId="6" xfId="1" applyNumberFormat="1" applyFont="1" applyBorder="1" applyAlignment="1">
      <alignment horizontal="right" vertical="center"/>
    </xf>
    <xf numFmtId="41" fontId="16" fillId="7" borderId="46" xfId="0" applyNumberFormat="1" applyFont="1" applyFill="1" applyBorder="1" applyAlignment="1">
      <alignment horizontal="right" vertical="center"/>
    </xf>
    <xf numFmtId="41" fontId="13" fillId="0" borderId="24" xfId="1" applyNumberFormat="1" applyFont="1" applyBorder="1" applyAlignment="1">
      <alignment horizontal="right" vertical="center"/>
    </xf>
    <xf numFmtId="41" fontId="12" fillId="7" borderId="56" xfId="1" applyNumberFormat="1" applyFont="1" applyFill="1" applyBorder="1" applyAlignment="1">
      <alignment horizontal="right" vertical="center"/>
    </xf>
    <xf numFmtId="0" fontId="17" fillId="2" borderId="66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left" vertical="center" wrapText="1"/>
    </xf>
    <xf numFmtId="41" fontId="11" fillId="7" borderId="8" xfId="1" applyNumberFormat="1" applyFont="1" applyFill="1" applyBorder="1" applyAlignment="1">
      <alignment horizontal="right" vertical="center"/>
    </xf>
    <xf numFmtId="41" fontId="17" fillId="2" borderId="5" xfId="1" applyNumberFormat="1" applyFont="1" applyFill="1" applyBorder="1" applyAlignment="1">
      <alignment vertical="center"/>
    </xf>
    <xf numFmtId="41" fontId="11" fillId="7" borderId="8" xfId="1" applyFont="1" applyFill="1" applyBorder="1" applyAlignment="1">
      <alignment horizontal="right" vertical="center"/>
    </xf>
    <xf numFmtId="41" fontId="16" fillId="7" borderId="45" xfId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/>
    </xf>
    <xf numFmtId="41" fontId="10" fillId="0" borderId="8" xfId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0" fillId="0" borderId="8" xfId="1" applyFont="1" applyBorder="1" applyAlignment="1">
      <alignment horizontal="right" vertical="center"/>
    </xf>
    <xf numFmtId="0" fontId="10" fillId="0" borderId="69" xfId="0" applyFont="1" applyFill="1" applyBorder="1" applyAlignment="1">
      <alignment vertical="center"/>
    </xf>
    <xf numFmtId="0" fontId="10" fillId="0" borderId="70" xfId="0" applyFont="1" applyFill="1" applyBorder="1" applyAlignment="1">
      <alignment vertical="center"/>
    </xf>
    <xf numFmtId="41" fontId="10" fillId="0" borderId="36" xfId="1" applyFont="1" applyFill="1" applyBorder="1" applyAlignment="1">
      <alignment horizontal="right" vertical="center"/>
    </xf>
    <xf numFmtId="41" fontId="10" fillId="0" borderId="36" xfId="1" applyNumberFormat="1" applyFont="1" applyFill="1" applyBorder="1" applyAlignment="1">
      <alignment horizontal="right" vertical="center"/>
    </xf>
    <xf numFmtId="0" fontId="10" fillId="0" borderId="69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41" fontId="10" fillId="0" borderId="36" xfId="1" applyFont="1" applyBorder="1" applyAlignment="1">
      <alignment horizontal="right" vertical="center"/>
    </xf>
    <xf numFmtId="41" fontId="11" fillId="0" borderId="75" xfId="1" applyFont="1" applyFill="1" applyBorder="1" applyAlignment="1">
      <alignment horizontal="right" vertical="center"/>
    </xf>
    <xf numFmtId="41" fontId="11" fillId="0" borderId="75" xfId="1" applyNumberFormat="1" applyFont="1" applyFill="1" applyBorder="1" applyAlignment="1">
      <alignment horizontal="right" vertical="center"/>
    </xf>
    <xf numFmtId="41" fontId="11" fillId="7" borderId="75" xfId="1" applyFont="1" applyFill="1" applyBorder="1" applyAlignment="1">
      <alignment horizontal="right" vertical="center"/>
    </xf>
    <xf numFmtId="41" fontId="11" fillId="7" borderId="76" xfId="1" applyNumberFormat="1" applyFont="1" applyFill="1" applyBorder="1" applyAlignment="1">
      <alignment horizontal="right" vertical="center"/>
    </xf>
    <xf numFmtId="41" fontId="10" fillId="0" borderId="5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41" fontId="10" fillId="0" borderId="21" xfId="1" applyFont="1" applyFill="1" applyBorder="1" applyAlignment="1">
      <alignment horizontal="right" vertical="center"/>
    </xf>
    <xf numFmtId="41" fontId="10" fillId="0" borderId="21" xfId="1" applyNumberFormat="1" applyFont="1" applyFill="1" applyBorder="1" applyAlignment="1">
      <alignment horizontal="right" vertical="center"/>
    </xf>
    <xf numFmtId="41" fontId="10" fillId="7" borderId="21" xfId="1" applyFont="1" applyFill="1" applyBorder="1" applyAlignment="1">
      <alignment horizontal="right" vertical="center"/>
    </xf>
    <xf numFmtId="41" fontId="10" fillId="7" borderId="22" xfId="1" applyNumberFormat="1" applyFont="1" applyFill="1" applyBorder="1" applyAlignment="1">
      <alignment horizontal="right" vertical="center"/>
    </xf>
    <xf numFmtId="41" fontId="17" fillId="0" borderId="77" xfId="1" applyFont="1" applyFill="1" applyBorder="1">
      <alignment vertical="center"/>
    </xf>
    <xf numFmtId="41" fontId="17" fillId="0" borderId="78" xfId="1" applyFont="1" applyFill="1" applyBorder="1">
      <alignment vertical="center"/>
    </xf>
    <xf numFmtId="41" fontId="30" fillId="0" borderId="21" xfId="1" applyNumberFormat="1" applyFont="1" applyFill="1" applyBorder="1" applyAlignment="1">
      <alignment horizontal="right" vertical="center"/>
    </xf>
    <xf numFmtId="41" fontId="30" fillId="8" borderId="21" xfId="1" applyNumberFormat="1" applyFont="1" applyFill="1" applyBorder="1" applyAlignment="1">
      <alignment horizontal="right" vertical="center"/>
    </xf>
    <xf numFmtId="41" fontId="30" fillId="8" borderId="22" xfId="1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left" vertical="center" wrapText="1"/>
    </xf>
    <xf numFmtId="41" fontId="17" fillId="0" borderId="7" xfId="2" applyFont="1" applyFill="1" applyBorder="1" applyAlignment="1">
      <alignment vertical="center"/>
    </xf>
    <xf numFmtId="41" fontId="17" fillId="0" borderId="3" xfId="2" applyFont="1" applyFill="1" applyBorder="1" applyAlignment="1">
      <alignment vertical="center"/>
    </xf>
    <xf numFmtId="41" fontId="17" fillId="2" borderId="2" xfId="2" applyFont="1" applyFill="1" applyBorder="1" applyAlignment="1">
      <alignment vertical="center"/>
    </xf>
    <xf numFmtId="41" fontId="17" fillId="2" borderId="3" xfId="3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41" fontId="17" fillId="0" borderId="31" xfId="2" applyFont="1" applyFill="1" applyBorder="1" applyAlignment="1">
      <alignment vertical="center"/>
    </xf>
    <xf numFmtId="41" fontId="17" fillId="0" borderId="16" xfId="2" applyFont="1" applyFill="1" applyBorder="1" applyAlignment="1">
      <alignment vertical="center"/>
    </xf>
    <xf numFmtId="41" fontId="17" fillId="2" borderId="5" xfId="2" applyFont="1" applyFill="1" applyBorder="1" applyAlignment="1">
      <alignment vertical="center"/>
    </xf>
    <xf numFmtId="41" fontId="17" fillId="2" borderId="16" xfId="3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41" fontId="17" fillId="0" borderId="5" xfId="2" applyFont="1" applyFill="1" applyBorder="1" applyAlignment="1">
      <alignment vertical="center"/>
    </xf>
    <xf numFmtId="41" fontId="19" fillId="0" borderId="5" xfId="2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41" fontId="19" fillId="0" borderId="8" xfId="1" applyFont="1" applyFill="1" applyBorder="1" applyAlignment="1">
      <alignment vertical="center"/>
    </xf>
    <xf numFmtId="41" fontId="17" fillId="0" borderId="8" xfId="1" applyFont="1" applyFill="1" applyBorder="1" applyAlignment="1">
      <alignment vertical="center"/>
    </xf>
    <xf numFmtId="41" fontId="19" fillId="0" borderId="15" xfId="1" applyNumberFormat="1" applyFont="1" applyFill="1" applyBorder="1" applyAlignment="1">
      <alignment vertical="center"/>
    </xf>
    <xf numFmtId="176" fontId="17" fillId="2" borderId="8" xfId="0" applyNumberFormat="1" applyFont="1" applyFill="1" applyBorder="1" applyAlignment="1">
      <alignment vertical="center"/>
    </xf>
    <xf numFmtId="41" fontId="17" fillId="2" borderId="79" xfId="3" applyNumberFormat="1" applyFont="1" applyFill="1" applyBorder="1" applyAlignment="1">
      <alignment vertical="center"/>
    </xf>
    <xf numFmtId="41" fontId="17" fillId="0" borderId="81" xfId="1" applyFont="1" applyFill="1" applyBorder="1" applyAlignment="1">
      <alignment vertical="center"/>
    </xf>
    <xf numFmtId="41" fontId="17" fillId="0" borderId="82" xfId="1" applyNumberFormat="1" applyFont="1" applyFill="1" applyBorder="1" applyAlignment="1">
      <alignment vertical="center"/>
    </xf>
    <xf numFmtId="176" fontId="17" fillId="7" borderId="21" xfId="0" applyNumberFormat="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/>
    </xf>
    <xf numFmtId="41" fontId="30" fillId="0" borderId="5" xfId="1" applyNumberFormat="1" applyFont="1" applyFill="1" applyBorder="1" applyAlignment="1">
      <alignment horizontal="right" vertical="center"/>
    </xf>
    <xf numFmtId="0" fontId="30" fillId="0" borderId="23" xfId="0" applyFont="1" applyBorder="1" applyAlignment="1">
      <alignment horizontal="left" vertical="center"/>
    </xf>
    <xf numFmtId="41" fontId="30" fillId="0" borderId="5" xfId="1" applyNumberFormat="1" applyFont="1" applyBorder="1" applyAlignment="1">
      <alignment horizontal="right" vertical="center"/>
    </xf>
    <xf numFmtId="41" fontId="30" fillId="0" borderId="6" xfId="1" applyNumberFormat="1" applyFont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vertical="center"/>
    </xf>
    <xf numFmtId="41" fontId="30" fillId="0" borderId="84" xfId="1" applyFont="1" applyFill="1" applyBorder="1" applyAlignment="1">
      <alignment horizontal="right" vertical="center"/>
    </xf>
    <xf numFmtId="41" fontId="30" fillId="0" borderId="84" xfId="1" applyNumberFormat="1" applyFont="1" applyFill="1" applyBorder="1" applyAlignment="1">
      <alignment horizontal="right" vertical="center"/>
    </xf>
    <xf numFmtId="41" fontId="30" fillId="7" borderId="55" xfId="1" applyFont="1" applyFill="1" applyBorder="1" applyAlignment="1">
      <alignment horizontal="right" vertical="center"/>
    </xf>
    <xf numFmtId="41" fontId="30" fillId="7" borderId="56" xfId="1" applyNumberFormat="1" applyFont="1" applyFill="1" applyBorder="1" applyAlignment="1">
      <alignment horizontal="right" vertical="center"/>
    </xf>
    <xf numFmtId="41" fontId="11" fillId="0" borderId="75" xfId="0" applyNumberFormat="1" applyFont="1" applyFill="1" applyBorder="1" applyAlignment="1">
      <alignment vertical="center"/>
    </xf>
    <xf numFmtId="41" fontId="11" fillId="0" borderId="75" xfId="0" applyNumberFormat="1" applyFont="1" applyBorder="1" applyAlignment="1">
      <alignment vertical="center"/>
    </xf>
    <xf numFmtId="41" fontId="11" fillId="0" borderId="58" xfId="0" applyNumberFormat="1" applyFont="1" applyFill="1" applyBorder="1" applyAlignment="1">
      <alignment vertical="center"/>
    </xf>
    <xf numFmtId="41" fontId="11" fillId="7" borderId="58" xfId="0" applyNumberFormat="1" applyFont="1" applyFill="1" applyBorder="1" applyAlignment="1">
      <alignment vertical="center"/>
    </xf>
    <xf numFmtId="41" fontId="11" fillId="7" borderId="59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7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1" fontId="24" fillId="7" borderId="58" xfId="0" applyNumberFormat="1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/>
    </xf>
    <xf numFmtId="41" fontId="0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7" fillId="2" borderId="85" xfId="0" applyFont="1" applyFill="1" applyBorder="1" applyAlignment="1">
      <alignment horizontal="left" vertical="center" wrapText="1"/>
    </xf>
    <xf numFmtId="0" fontId="17" fillId="2" borderId="86" xfId="0" applyFont="1" applyFill="1" applyBorder="1" applyAlignment="1">
      <alignment horizontal="left" vertical="center" wrapText="1"/>
    </xf>
    <xf numFmtId="0" fontId="17" fillId="2" borderId="87" xfId="0" applyFont="1" applyFill="1" applyBorder="1" applyAlignment="1">
      <alignment horizontal="left" vertical="center" wrapText="1"/>
    </xf>
    <xf numFmtId="41" fontId="17" fillId="2" borderId="8" xfId="1" applyFont="1" applyFill="1" applyBorder="1" applyAlignment="1">
      <alignment vertical="center"/>
    </xf>
    <xf numFmtId="41" fontId="17" fillId="2" borderId="15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177" fontId="0" fillId="5" borderId="0" xfId="4" applyNumberFormat="1" applyFont="1" applyFill="1">
      <alignment vertical="center"/>
    </xf>
    <xf numFmtId="10" fontId="0" fillId="5" borderId="0" xfId="4" applyNumberFormat="1" applyFont="1" applyFill="1">
      <alignment vertical="center"/>
    </xf>
    <xf numFmtId="41" fontId="24" fillId="9" borderId="21" xfId="0" applyNumberFormat="1" applyFont="1" applyFill="1" applyBorder="1" applyAlignment="1">
      <alignment vertical="center" wrapText="1"/>
    </xf>
    <xf numFmtId="41" fontId="24" fillId="9" borderId="22" xfId="0" applyNumberFormat="1" applyFont="1" applyFill="1" applyBorder="1" applyAlignment="1">
      <alignment vertical="center" wrapText="1"/>
    </xf>
    <xf numFmtId="0" fontId="24" fillId="5" borderId="0" xfId="0" applyNumberFormat="1" applyFont="1" applyFill="1">
      <alignment vertical="center"/>
    </xf>
    <xf numFmtId="10" fontId="24" fillId="5" borderId="0" xfId="4" applyNumberFormat="1" applyFont="1" applyFill="1">
      <alignment vertical="center"/>
    </xf>
    <xf numFmtId="41" fontId="0" fillId="3" borderId="5" xfId="0" applyNumberFormat="1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center" vertical="center"/>
    </xf>
    <xf numFmtId="0" fontId="30" fillId="7" borderId="52" xfId="0" applyFont="1" applyFill="1" applyBorder="1" applyAlignment="1">
      <alignment horizontal="center" vertical="center"/>
    </xf>
    <xf numFmtId="0" fontId="30" fillId="7" borderId="53" xfId="0" applyFont="1" applyFill="1" applyBorder="1" applyAlignment="1">
      <alignment horizontal="center" vertical="center"/>
    </xf>
    <xf numFmtId="0" fontId="30" fillId="7" borderId="54" xfId="0" applyFont="1" applyFill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41" fontId="11" fillId="7" borderId="5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horizontal="center" vertical="center" wrapText="1"/>
    </xf>
    <xf numFmtId="0" fontId="17" fillId="7" borderId="83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31" fillId="4" borderId="64" xfId="0" applyFont="1" applyFill="1" applyBorder="1" applyAlignment="1">
      <alignment horizontal="center" vertical="center" textRotation="255" wrapText="1"/>
    </xf>
    <xf numFmtId="0" fontId="31" fillId="4" borderId="65" xfId="0" applyFont="1" applyFill="1" applyBorder="1" applyAlignment="1">
      <alignment horizontal="center" vertical="center" textRotation="255" wrapText="1"/>
    </xf>
    <xf numFmtId="0" fontId="30" fillId="0" borderId="51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 textRotation="255" wrapText="1"/>
    </xf>
    <xf numFmtId="0" fontId="16" fillId="2" borderId="65" xfId="0" applyFont="1" applyFill="1" applyBorder="1" applyAlignment="1">
      <alignment horizontal="center" vertical="center" textRotation="255" wrapText="1"/>
    </xf>
    <xf numFmtId="0" fontId="16" fillId="2" borderId="26" xfId="0" applyFont="1" applyFill="1" applyBorder="1" applyAlignment="1">
      <alignment horizontal="center" vertical="center" textRotation="255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shrinkToFit="1"/>
    </xf>
    <xf numFmtId="0" fontId="17" fillId="0" borderId="9" xfId="0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center" vertical="center" textRotation="255" wrapText="1"/>
    </xf>
    <xf numFmtId="0" fontId="11" fillId="2" borderId="65" xfId="0" applyFont="1" applyFill="1" applyBorder="1" applyAlignment="1">
      <alignment horizontal="center" vertical="center" textRotation="255" wrapText="1"/>
    </xf>
    <xf numFmtId="0" fontId="11" fillId="2" borderId="26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 textRotation="255" shrinkToFit="1"/>
    </xf>
    <xf numFmtId="0" fontId="9" fillId="2" borderId="65" xfId="0" applyNumberFormat="1" applyFont="1" applyFill="1" applyBorder="1" applyAlignment="1">
      <alignment horizontal="center" vertical="center" textRotation="255" shrinkToFit="1"/>
    </xf>
    <xf numFmtId="0" fontId="9" fillId="2" borderId="26" xfId="0" applyNumberFormat="1" applyFont="1" applyFill="1" applyBorder="1" applyAlignment="1">
      <alignment horizontal="center" vertical="center" textRotation="255" shrinkToFit="1"/>
    </xf>
    <xf numFmtId="0" fontId="9" fillId="2" borderId="64" xfId="0" applyFont="1" applyFill="1" applyBorder="1" applyAlignment="1">
      <alignment horizontal="center" vertical="center" textRotation="255" shrinkToFit="1"/>
    </xf>
    <xf numFmtId="0" fontId="9" fillId="2" borderId="65" xfId="0" applyFont="1" applyFill="1" applyBorder="1" applyAlignment="1">
      <alignment horizontal="center" vertical="center" textRotation="255" shrinkToFit="1"/>
    </xf>
    <xf numFmtId="0" fontId="9" fillId="2" borderId="26" xfId="0" applyFont="1" applyFill="1" applyBorder="1" applyAlignment="1">
      <alignment horizontal="center" vertical="center" textRotation="255" shrinkToFit="1"/>
    </xf>
    <xf numFmtId="0" fontId="10" fillId="0" borderId="8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center" vertical="center" textRotation="255" wrapText="1"/>
    </xf>
    <xf numFmtId="0" fontId="9" fillId="2" borderId="65" xfId="0" applyFont="1" applyFill="1" applyBorder="1" applyAlignment="1">
      <alignment horizontal="center" vertical="center" textRotation="255" wrapText="1"/>
    </xf>
    <xf numFmtId="0" fontId="9" fillId="2" borderId="26" xfId="0" applyFont="1" applyFill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left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7" borderId="73" xfId="0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 wrapText="1"/>
    </xf>
    <xf numFmtId="41" fontId="9" fillId="0" borderId="9" xfId="1" applyFont="1" applyFill="1" applyBorder="1" applyAlignment="1">
      <alignment horizontal="center" vertical="center" wrapText="1"/>
    </xf>
    <xf numFmtId="41" fontId="9" fillId="0" borderId="8" xfId="1" applyNumberFormat="1" applyFont="1" applyFill="1" applyBorder="1" applyAlignment="1">
      <alignment horizontal="center" vertical="center" wrapText="1"/>
    </xf>
    <xf numFmtId="41" fontId="9" fillId="0" borderId="9" xfId="1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41" fontId="9" fillId="2" borderId="8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center" vertical="center" wrapText="1"/>
    </xf>
    <xf numFmtId="41" fontId="9" fillId="2" borderId="15" xfId="1" applyNumberFormat="1" applyFont="1" applyFill="1" applyBorder="1" applyAlignment="1">
      <alignment horizontal="center" vertical="center" wrapText="1"/>
    </xf>
    <xf numFmtId="41" fontId="9" fillId="2" borderId="16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8" fillId="2" borderId="50" xfId="0" applyFont="1" applyFill="1" applyBorder="1" applyAlignment="1">
      <alignment horizontal="right" vertical="center"/>
    </xf>
    <xf numFmtId="0" fontId="29" fillId="2" borderId="50" xfId="0" applyFont="1" applyFill="1" applyBorder="1" applyAlignment="1">
      <alignment horizontal="right" vertical="center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7" borderId="57" xfId="0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7" fillId="2" borderId="50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1" fontId="9" fillId="2" borderId="8" xfId="1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7" xfId="0" applyFont="1" applyFill="1" applyBorder="1" applyAlignment="1">
      <alignment horizontal="center" vertical="center" textRotation="255" wrapText="1"/>
    </xf>
    <xf numFmtId="0" fontId="10" fillId="2" borderId="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10" fillId="0" borderId="51" xfId="0" applyFont="1" applyBorder="1" applyAlignment="1">
      <alignment horizontal="left" vertical="center"/>
    </xf>
    <xf numFmtId="41" fontId="10" fillId="0" borderId="8" xfId="1" applyFont="1" applyBorder="1" applyAlignment="1">
      <alignment horizontal="center" vertical="center"/>
    </xf>
    <xf numFmtId="41" fontId="10" fillId="0" borderId="9" xfId="1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17" xfId="0" applyFont="1" applyFill="1" applyBorder="1" applyAlignment="1">
      <alignment horizontal="center" vertical="center" textRotation="255" wrapText="1"/>
    </xf>
    <xf numFmtId="0" fontId="20" fillId="2" borderId="27" xfId="0" applyNumberFormat="1" applyFont="1" applyFill="1" applyBorder="1" applyAlignment="1">
      <alignment horizontal="center" vertical="center" textRotation="255" shrinkToFit="1"/>
    </xf>
    <xf numFmtId="0" fontId="20" fillId="2" borderId="13" xfId="0" applyNumberFormat="1" applyFont="1" applyFill="1" applyBorder="1" applyAlignment="1">
      <alignment horizontal="center" vertical="center" textRotation="255" shrinkToFit="1"/>
    </xf>
    <xf numFmtId="0" fontId="20" fillId="2" borderId="17" xfId="0" applyNumberFormat="1" applyFont="1" applyFill="1" applyBorder="1" applyAlignment="1">
      <alignment horizontal="center" vertical="center" textRotation="255" shrinkToFit="1"/>
    </xf>
    <xf numFmtId="0" fontId="12" fillId="4" borderId="27" xfId="0" applyFont="1" applyFill="1" applyBorder="1" applyAlignment="1">
      <alignment horizontal="center" vertical="center" textRotation="255" wrapText="1"/>
    </xf>
    <xf numFmtId="0" fontId="12" fillId="4" borderId="13" xfId="0" applyFont="1" applyFill="1" applyBorder="1" applyAlignment="1">
      <alignment horizontal="center" vertical="center" textRotation="255" wrapText="1"/>
    </xf>
    <xf numFmtId="0" fontId="13" fillId="0" borderId="5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7" borderId="52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textRotation="255" wrapText="1"/>
    </xf>
    <xf numFmtId="0" fontId="16" fillId="2" borderId="25" xfId="0" applyFont="1" applyFill="1" applyBorder="1" applyAlignment="1">
      <alignment horizontal="center" vertical="center" textRotation="255" wrapText="1"/>
    </xf>
    <xf numFmtId="0" fontId="16" fillId="2" borderId="40" xfId="0" applyFont="1" applyFill="1" applyBorder="1" applyAlignment="1">
      <alignment horizontal="center" vertical="center" textRotation="255" wrapText="1"/>
    </xf>
    <xf numFmtId="0" fontId="17" fillId="2" borderId="61" xfId="0" applyFont="1" applyFill="1" applyBorder="1" applyAlignment="1">
      <alignment horizontal="left" vertical="center" wrapText="1"/>
    </xf>
    <xf numFmtId="0" fontId="17" fillId="2" borderId="54" xfId="0" applyFont="1" applyFill="1" applyBorder="1" applyAlignment="1">
      <alignment horizontal="left" vertical="center" wrapText="1"/>
    </xf>
    <xf numFmtId="0" fontId="17" fillId="2" borderId="6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shrinkToFit="1"/>
    </xf>
    <xf numFmtId="0" fontId="17" fillId="2" borderId="35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left" vertical="center" wrapText="1"/>
    </xf>
    <xf numFmtId="41" fontId="17" fillId="2" borderId="8" xfId="1" applyFont="1" applyFill="1" applyBorder="1" applyAlignment="1">
      <alignment horizontal="center" vertical="center"/>
    </xf>
    <xf numFmtId="41" fontId="17" fillId="2" borderId="14" xfId="1" applyFont="1" applyFill="1" applyBorder="1" applyAlignment="1">
      <alignment horizontal="center" vertical="center"/>
    </xf>
    <xf numFmtId="41" fontId="17" fillId="2" borderId="39" xfId="1" applyFont="1" applyFill="1" applyBorder="1" applyAlignment="1">
      <alignment horizontal="center" vertical="center"/>
    </xf>
    <xf numFmtId="41" fontId="17" fillId="2" borderId="8" xfId="1" applyNumberFormat="1" applyFont="1" applyFill="1" applyBorder="1" applyAlignment="1">
      <alignment horizontal="center" vertical="center"/>
    </xf>
    <xf numFmtId="41" fontId="17" fillId="2" borderId="14" xfId="1" applyNumberFormat="1" applyFont="1" applyFill="1" applyBorder="1" applyAlignment="1">
      <alignment horizontal="center" vertical="center"/>
    </xf>
    <xf numFmtId="41" fontId="17" fillId="2" borderId="9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9" fillId="2" borderId="5" xfId="1" applyFont="1" applyFill="1" applyBorder="1" applyAlignment="1">
      <alignment horizontal="center" vertical="center" wrapText="1"/>
    </xf>
    <xf numFmtId="41" fontId="0" fillId="5" borderId="54" xfId="0" applyNumberFormat="1" applyFont="1" applyFill="1" applyBorder="1" applyAlignment="1">
      <alignment horizontal="left" vertical="center" wrapText="1"/>
    </xf>
    <xf numFmtId="41" fontId="0" fillId="5" borderId="63" xfId="0" applyNumberFormat="1" applyFont="1" applyFill="1" applyBorder="1" applyAlignment="1">
      <alignment horizontal="left" vertical="center" wrapText="1"/>
    </xf>
    <xf numFmtId="41" fontId="0" fillId="5" borderId="62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0" fillId="2" borderId="8" xfId="0" applyNumberFormat="1" applyFont="1" applyFill="1" applyBorder="1" applyAlignment="1">
      <alignment horizontal="left" vertical="center" wrapText="1"/>
    </xf>
    <xf numFmtId="41" fontId="0" fillId="2" borderId="14" xfId="0" applyNumberFormat="1" applyFont="1" applyFill="1" applyBorder="1" applyAlignment="1">
      <alignment horizontal="left" vertical="center" wrapText="1"/>
    </xf>
    <xf numFmtId="41" fontId="0" fillId="2" borderId="9" xfId="0" applyNumberFormat="1" applyFont="1" applyFill="1" applyBorder="1" applyAlignment="1">
      <alignment horizontal="left" vertical="center" wrapText="1"/>
    </xf>
    <xf numFmtId="41" fontId="15" fillId="6" borderId="20" xfId="0" applyNumberFormat="1" applyFont="1" applyFill="1" applyBorder="1" applyAlignment="1">
      <alignment horizontal="center" vertical="center" wrapText="1"/>
    </xf>
    <xf numFmtId="41" fontId="15" fillId="6" borderId="21" xfId="0" applyNumberFormat="1" applyFont="1" applyFill="1" applyBorder="1" applyAlignment="1">
      <alignment horizontal="center" vertical="center" wrapText="1"/>
    </xf>
    <xf numFmtId="0" fontId="15" fillId="5" borderId="60" xfId="0" applyNumberFormat="1" applyFont="1" applyFill="1" applyBorder="1" applyAlignment="1">
      <alignment horizontal="center" vertical="center" textRotation="255" wrapText="1"/>
    </xf>
    <xf numFmtId="0" fontId="15" fillId="5" borderId="25" xfId="0" applyNumberFormat="1" applyFont="1" applyFill="1" applyBorder="1" applyAlignment="1">
      <alignment horizontal="center" vertical="center" textRotation="255" wrapText="1"/>
    </xf>
    <xf numFmtId="0" fontId="15" fillId="5" borderId="40" xfId="0" applyNumberFormat="1" applyFont="1" applyFill="1" applyBorder="1" applyAlignment="1">
      <alignment horizontal="center" vertical="center" textRotation="255" wrapText="1"/>
    </xf>
    <xf numFmtId="0" fontId="21" fillId="7" borderId="5" xfId="0" applyFont="1" applyFill="1" applyBorder="1" applyAlignment="1">
      <alignment horizontal="center" vertical="center"/>
    </xf>
    <xf numFmtId="41" fontId="15" fillId="6" borderId="88" xfId="0" applyNumberFormat="1" applyFont="1" applyFill="1" applyBorder="1" applyAlignment="1">
      <alignment horizontal="center" vertical="center" wrapText="1"/>
    </xf>
  </cellXfs>
  <cellStyles count="5">
    <cellStyle name="백분율" xfId="4" builtinId="5"/>
    <cellStyle name="쉼표 [0]" xfId="1" builtinId="6"/>
    <cellStyle name="쉼표 [0] 4" xfId="2"/>
    <cellStyle name="표준" xfId="0" builtinId="0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2%20&#44208;&#49328;/2021%20&#44208;&#49328;&#49436;%20&#52509;&#44292;&#54364;(&#52712;&#5463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20110)"/>
      <sheetName val="각지부별"/>
      <sheetName val="법인회계합계"/>
    </sheetNames>
    <sheetDataSet>
      <sheetData sheetId="0"/>
      <sheetData sheetId="1"/>
      <sheetData sheetId="2">
        <row r="9">
          <cell r="E9">
            <v>109973840</v>
          </cell>
          <cell r="F9">
            <v>106679290</v>
          </cell>
          <cell r="G9">
            <v>3294550</v>
          </cell>
          <cell r="K9">
            <v>11000000</v>
          </cell>
          <cell r="L9">
            <v>8979988</v>
          </cell>
          <cell r="M9">
            <v>2020012</v>
          </cell>
        </row>
        <row r="10">
          <cell r="E10">
            <v>10097820</v>
          </cell>
          <cell r="F10">
            <v>8889970</v>
          </cell>
          <cell r="G10">
            <v>1207850</v>
          </cell>
          <cell r="K10">
            <v>102000000</v>
          </cell>
          <cell r="L10">
            <v>92282840</v>
          </cell>
          <cell r="M10">
            <v>9717160</v>
          </cell>
        </row>
        <row r="11">
          <cell r="E11">
            <v>11729220</v>
          </cell>
          <cell r="F11">
            <v>11090430</v>
          </cell>
          <cell r="G11">
            <v>638790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292000</v>
          </cell>
          <cell r="F12">
            <v>0</v>
          </cell>
          <cell r="G12">
            <v>292000</v>
          </cell>
          <cell r="K12">
            <v>32300000</v>
          </cell>
          <cell r="L12">
            <v>28740000</v>
          </cell>
          <cell r="M12">
            <v>3560000</v>
          </cell>
        </row>
        <row r="13">
          <cell r="E13">
            <v>1100000</v>
          </cell>
          <cell r="F13">
            <v>723000</v>
          </cell>
          <cell r="G13">
            <v>377000</v>
          </cell>
          <cell r="K13">
            <v>101297000</v>
          </cell>
          <cell r="L13">
            <v>100474578</v>
          </cell>
          <cell r="M13">
            <v>822422</v>
          </cell>
        </row>
        <row r="14">
          <cell r="E14">
            <v>1820000</v>
          </cell>
          <cell r="F14">
            <v>382150</v>
          </cell>
          <cell r="G14">
            <v>1437850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500000</v>
          </cell>
          <cell r="F15">
            <v>314300</v>
          </cell>
          <cell r="G15">
            <v>185700</v>
          </cell>
          <cell r="K15">
            <v>8607000</v>
          </cell>
          <cell r="L15">
            <v>8556378</v>
          </cell>
          <cell r="M15">
            <v>50622</v>
          </cell>
        </row>
        <row r="16">
          <cell r="E16">
            <v>7000000</v>
          </cell>
          <cell r="F16">
            <v>4176080</v>
          </cell>
          <cell r="G16">
            <v>2823920</v>
          </cell>
          <cell r="K16">
            <v>37224450</v>
          </cell>
          <cell r="L16">
            <v>37224450</v>
          </cell>
          <cell r="M16">
            <v>0</v>
          </cell>
        </row>
        <row r="17">
          <cell r="E17">
            <v>610000</v>
          </cell>
          <cell r="F17">
            <v>376650</v>
          </cell>
          <cell r="G17">
            <v>233350</v>
          </cell>
          <cell r="K17">
            <v>3663073</v>
          </cell>
          <cell r="L17">
            <v>3663073</v>
          </cell>
          <cell r="M17">
            <v>0</v>
          </cell>
        </row>
        <row r="18">
          <cell r="E18">
            <v>2750000</v>
          </cell>
          <cell r="F18">
            <v>1582430</v>
          </cell>
          <cell r="G18">
            <v>1167570</v>
          </cell>
          <cell r="K18">
            <v>5033940</v>
          </cell>
          <cell r="L18">
            <v>4127571</v>
          </cell>
          <cell r="M18">
            <v>906369</v>
          </cell>
        </row>
        <row r="19">
          <cell r="E19">
            <v>200000</v>
          </cell>
          <cell r="F19">
            <v>48000</v>
          </cell>
          <cell r="G19">
            <v>152000</v>
          </cell>
          <cell r="K19">
            <v>5357740</v>
          </cell>
          <cell r="L19">
            <v>5052400</v>
          </cell>
          <cell r="M19">
            <v>305340</v>
          </cell>
        </row>
        <row r="20">
          <cell r="E20">
            <v>12445529</v>
          </cell>
          <cell r="F20">
            <v>656710</v>
          </cell>
          <cell r="G20">
            <v>11788819</v>
          </cell>
          <cell r="L20">
            <v>698090</v>
          </cell>
          <cell r="M20">
            <v>-698090</v>
          </cell>
        </row>
        <row r="21">
          <cell r="E21">
            <v>80300000</v>
          </cell>
          <cell r="F21">
            <v>67130450</v>
          </cell>
          <cell r="G21">
            <v>13169550</v>
          </cell>
        </row>
        <row r="22">
          <cell r="E22">
            <v>65900000</v>
          </cell>
          <cell r="F22">
            <v>64556667</v>
          </cell>
          <cell r="G22">
            <v>1343333</v>
          </cell>
        </row>
        <row r="23">
          <cell r="E23">
            <v>1564794</v>
          </cell>
          <cell r="F23">
            <v>77418</v>
          </cell>
          <cell r="G23">
            <v>1487376</v>
          </cell>
        </row>
        <row r="24">
          <cell r="E24">
            <v>200000</v>
          </cell>
          <cell r="F24">
            <v>0</v>
          </cell>
          <cell r="G24">
            <v>200000</v>
          </cell>
        </row>
        <row r="25">
          <cell r="E25">
            <v>0</v>
          </cell>
          <cell r="F25">
            <v>23115823</v>
          </cell>
          <cell r="G25">
            <v>-23115823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workbookViewId="0">
      <selection activeCell="O12" sqref="O12"/>
    </sheetView>
  </sheetViews>
  <sheetFormatPr defaultRowHeight="16.5" x14ac:dyDescent="0.3"/>
  <cols>
    <col min="4" max="4" width="14.25" style="164" customWidth="1"/>
    <col min="5" max="5" width="14.375" customWidth="1"/>
    <col min="6" max="6" width="14.25" customWidth="1"/>
    <col min="7" max="7" width="12.75" customWidth="1"/>
    <col min="9" max="9" width="13.375" customWidth="1"/>
    <col min="10" max="10" width="11.375" style="164" customWidth="1"/>
    <col min="11" max="11" width="17.5" customWidth="1"/>
    <col min="12" max="12" width="17.625" customWidth="1"/>
    <col min="13" max="13" width="14.875" customWidth="1"/>
    <col min="14" max="14" width="13.625" customWidth="1"/>
  </cols>
  <sheetData>
    <row r="1" spans="1:15" x14ac:dyDescent="0.3">
      <c r="A1" s="192" t="s">
        <v>329</v>
      </c>
      <c r="B1" s="192"/>
      <c r="C1" s="192"/>
      <c r="D1" s="192"/>
      <c r="E1" s="192"/>
      <c r="F1" s="90"/>
      <c r="G1" s="91"/>
      <c r="H1" s="1"/>
      <c r="I1" s="1"/>
      <c r="J1" s="160"/>
      <c r="K1" s="1"/>
      <c r="L1" s="1"/>
      <c r="M1" s="73"/>
      <c r="N1" s="4"/>
      <c r="O1" s="4"/>
    </row>
    <row r="2" spans="1:15" ht="21" x14ac:dyDescent="0.3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4"/>
      <c r="O2" s="4"/>
    </row>
    <row r="3" spans="1:15" ht="24" x14ac:dyDescent="0.3">
      <c r="A3" s="279" t="s">
        <v>315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4"/>
      <c r="O3" s="4"/>
    </row>
    <row r="4" spans="1:15" x14ac:dyDescent="0.3">
      <c r="A4" s="280" t="s">
        <v>330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4"/>
      <c r="O4" s="4"/>
    </row>
    <row r="5" spans="1:15" ht="17.25" thickBot="1" x14ac:dyDescent="0.35">
      <c r="A5" s="281" t="s">
        <v>331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4"/>
      <c r="O5" s="4"/>
    </row>
    <row r="6" spans="1:15" x14ac:dyDescent="0.3">
      <c r="A6" s="283" t="s">
        <v>2</v>
      </c>
      <c r="B6" s="286" t="s">
        <v>3</v>
      </c>
      <c r="C6" s="287"/>
      <c r="D6" s="287"/>
      <c r="E6" s="287"/>
      <c r="F6" s="287"/>
      <c r="G6" s="288"/>
      <c r="H6" s="289" t="s">
        <v>4</v>
      </c>
      <c r="I6" s="290"/>
      <c r="J6" s="290"/>
      <c r="K6" s="290"/>
      <c r="L6" s="290"/>
      <c r="M6" s="291"/>
      <c r="N6" s="4"/>
      <c r="O6" s="4"/>
    </row>
    <row r="7" spans="1:15" x14ac:dyDescent="0.3">
      <c r="A7" s="284"/>
      <c r="B7" s="292" t="s">
        <v>5</v>
      </c>
      <c r="C7" s="293"/>
      <c r="D7" s="294"/>
      <c r="E7" s="267" t="s">
        <v>332</v>
      </c>
      <c r="F7" s="267" t="s">
        <v>333</v>
      </c>
      <c r="G7" s="269" t="s">
        <v>334</v>
      </c>
      <c r="H7" s="271" t="s">
        <v>5</v>
      </c>
      <c r="I7" s="272"/>
      <c r="J7" s="273"/>
      <c r="K7" s="274" t="s">
        <v>335</v>
      </c>
      <c r="L7" s="274" t="s">
        <v>333</v>
      </c>
      <c r="M7" s="276" t="s">
        <v>334</v>
      </c>
      <c r="N7" s="4"/>
      <c r="O7" s="4"/>
    </row>
    <row r="8" spans="1:15" x14ac:dyDescent="0.3">
      <c r="A8" s="285"/>
      <c r="B8" s="92" t="s">
        <v>6</v>
      </c>
      <c r="C8" s="92" t="s">
        <v>7</v>
      </c>
      <c r="D8" s="92" t="s">
        <v>8</v>
      </c>
      <c r="E8" s="268"/>
      <c r="F8" s="268"/>
      <c r="G8" s="270"/>
      <c r="H8" s="68" t="s">
        <v>6</v>
      </c>
      <c r="I8" s="68" t="s">
        <v>7</v>
      </c>
      <c r="J8" s="68" t="s">
        <v>8</v>
      </c>
      <c r="K8" s="275"/>
      <c r="L8" s="275"/>
      <c r="M8" s="277"/>
      <c r="N8" s="4"/>
      <c r="O8" s="4"/>
    </row>
    <row r="9" spans="1:15" ht="27" x14ac:dyDescent="0.3">
      <c r="A9" s="257" t="s">
        <v>336</v>
      </c>
      <c r="B9" s="256" t="s">
        <v>337</v>
      </c>
      <c r="C9" s="62" t="s">
        <v>10</v>
      </c>
      <c r="D9" s="93" t="s">
        <v>11</v>
      </c>
      <c r="E9" s="8">
        <f>[1]법인회계합계!E9+[1]법인회계합계!E10+[1]법인회계합계!E11+[1]법인회계합계!E12</f>
        <v>132092880</v>
      </c>
      <c r="F9" s="8">
        <f>[1]법인회계합계!F9+[1]법인회계합계!F10+[1]법인회계합계!F11+[1]법인회계합계!F12</f>
        <v>126659690</v>
      </c>
      <c r="G9" s="8">
        <f>[1]법인회계합계!G9+[1]법인회계합계!G10+[1]법인회계합계!G11+[1]법인회계합계!G12</f>
        <v>5433190</v>
      </c>
      <c r="H9" s="2" t="s">
        <v>338</v>
      </c>
      <c r="I9" s="2" t="s">
        <v>339</v>
      </c>
      <c r="J9" s="6" t="s">
        <v>340</v>
      </c>
      <c r="K9" s="3">
        <f>[1]법인회계합계!K9</f>
        <v>11000000</v>
      </c>
      <c r="L9" s="3">
        <f>[1]법인회계합계!L9</f>
        <v>8979988</v>
      </c>
      <c r="M9" s="3">
        <f>[1]법인회계합계!M9</f>
        <v>2020012</v>
      </c>
      <c r="N9" s="4"/>
      <c r="O9" s="4"/>
    </row>
    <row r="10" spans="1:15" x14ac:dyDescent="0.3">
      <c r="A10" s="258"/>
      <c r="B10" s="240"/>
      <c r="C10" s="62" t="s">
        <v>341</v>
      </c>
      <c r="D10" s="93" t="s">
        <v>342</v>
      </c>
      <c r="E10" s="8">
        <f>[1]법인회계합계!E13+[1]법인회계합계!E14</f>
        <v>2920000</v>
      </c>
      <c r="F10" s="8">
        <f>[1]법인회계합계!F13+[1]법인회계합계!F14</f>
        <v>1105150</v>
      </c>
      <c r="G10" s="8">
        <f>[1]법인회계합계!G13+[1]법인회계합계!G14</f>
        <v>1814850</v>
      </c>
      <c r="H10" s="2" t="s">
        <v>344</v>
      </c>
      <c r="I10" s="2" t="s">
        <v>37</v>
      </c>
      <c r="J10" s="6" t="s">
        <v>345</v>
      </c>
      <c r="K10" s="3">
        <f>[1]법인회계합계!K10</f>
        <v>102000000</v>
      </c>
      <c r="L10" s="3">
        <f>[1]법인회계합계!L10</f>
        <v>92282840</v>
      </c>
      <c r="M10" s="3">
        <f>[1]법인회계합계!M10</f>
        <v>9717160</v>
      </c>
      <c r="N10" s="4"/>
      <c r="O10" s="4"/>
    </row>
    <row r="11" spans="1:15" ht="40.5" x14ac:dyDescent="0.3">
      <c r="A11" s="258"/>
      <c r="B11" s="241"/>
      <c r="C11" s="62" t="s">
        <v>346</v>
      </c>
      <c r="D11" s="93" t="s">
        <v>347</v>
      </c>
      <c r="E11" s="8">
        <f>[1]법인회계합계!E15+[1]법인회계합계!E16+[1]법인회계합계!E17+[1]법인회계합계!E18+[1]법인회계합계!E19</f>
        <v>11060000</v>
      </c>
      <c r="F11" s="8">
        <f>[1]법인회계합계!F15+[1]법인회계합계!F16+[1]법인회계합계!F17+[1]법인회계합계!F18+[1]법인회계합계!F19</f>
        <v>6497460</v>
      </c>
      <c r="G11" s="8">
        <f>[1]법인회계합계!G15+[1]법인회계합계!G16+[1]법인회계합계!G17+[1]법인회계합계!G18+[1]법인회계합계!G19</f>
        <v>4562540</v>
      </c>
      <c r="H11" s="2" t="s">
        <v>348</v>
      </c>
      <c r="I11" s="2" t="s">
        <v>349</v>
      </c>
      <c r="J11" s="6" t="s">
        <v>79</v>
      </c>
      <c r="K11" s="3">
        <f>[1]법인회계합계!K11</f>
        <v>0</v>
      </c>
      <c r="L11" s="3">
        <f>[1]법인회계합계!L11</f>
        <v>0</v>
      </c>
      <c r="M11" s="3">
        <f>[1]법인회계합계!M11</f>
        <v>0</v>
      </c>
      <c r="N11" s="4"/>
      <c r="O11" s="4"/>
    </row>
    <row r="12" spans="1:15" x14ac:dyDescent="0.3">
      <c r="A12" s="258"/>
      <c r="B12" s="62" t="s">
        <v>350</v>
      </c>
      <c r="C12" s="62" t="s">
        <v>351</v>
      </c>
      <c r="D12" s="93" t="s">
        <v>352</v>
      </c>
      <c r="E12" s="8">
        <f>[1]법인회계합계!E20</f>
        <v>12445529</v>
      </c>
      <c r="F12" s="8">
        <f>[1]법인회계합계!F20</f>
        <v>656710</v>
      </c>
      <c r="G12" s="8">
        <f>[1]법인회계합계!G20</f>
        <v>11788819</v>
      </c>
      <c r="H12" s="242" t="s">
        <v>353</v>
      </c>
      <c r="I12" s="242" t="s">
        <v>354</v>
      </c>
      <c r="J12" s="6" t="s">
        <v>355</v>
      </c>
      <c r="K12" s="3">
        <f>[1]법인회계합계!K12</f>
        <v>32300000</v>
      </c>
      <c r="L12" s="3">
        <f>[1]법인회계합계!L12</f>
        <v>28740000</v>
      </c>
      <c r="M12" s="3">
        <f>[1]법인회계합계!M12</f>
        <v>3560000</v>
      </c>
      <c r="N12" s="4"/>
      <c r="O12" s="4"/>
    </row>
    <row r="13" spans="1:15" x14ac:dyDescent="0.3">
      <c r="A13" s="258"/>
      <c r="B13" s="62" t="s">
        <v>356</v>
      </c>
      <c r="C13" s="62" t="s">
        <v>357</v>
      </c>
      <c r="D13" s="93" t="s">
        <v>358</v>
      </c>
      <c r="E13" s="8">
        <f>[1]법인회계합계!E21</f>
        <v>80300000</v>
      </c>
      <c r="F13" s="8">
        <f>[1]법인회계합계!F21</f>
        <v>67130450</v>
      </c>
      <c r="G13" s="8">
        <f>[1]법인회계합계!G21</f>
        <v>13169550</v>
      </c>
      <c r="H13" s="243"/>
      <c r="I13" s="243"/>
      <c r="J13" s="6" t="s">
        <v>24</v>
      </c>
      <c r="K13" s="3">
        <f>[1]법인회계합계!K13</f>
        <v>101297000</v>
      </c>
      <c r="L13" s="3">
        <f>[1]법인회계합계!L13</f>
        <v>100474578</v>
      </c>
      <c r="M13" s="3">
        <f>[1]법인회계합계!M13</f>
        <v>822422</v>
      </c>
      <c r="N13" s="4"/>
      <c r="O13" s="4"/>
    </row>
    <row r="14" spans="1:15" x14ac:dyDescent="0.3">
      <c r="A14" s="258"/>
      <c r="B14" s="62" t="s">
        <v>359</v>
      </c>
      <c r="C14" s="62" t="s">
        <v>360</v>
      </c>
      <c r="D14" s="93" t="s">
        <v>361</v>
      </c>
      <c r="E14" s="8">
        <f>[1]법인회계합계!E22</f>
        <v>65900000</v>
      </c>
      <c r="F14" s="8">
        <f>[1]법인회계합계!F22</f>
        <v>64556667</v>
      </c>
      <c r="G14" s="8">
        <f>[1]법인회계합계!G22</f>
        <v>1343333</v>
      </c>
      <c r="H14" s="2" t="s">
        <v>362</v>
      </c>
      <c r="I14" s="2" t="s">
        <v>363</v>
      </c>
      <c r="J14" s="6" t="s">
        <v>364</v>
      </c>
      <c r="K14" s="3">
        <f>[1]법인회계합계!K14</f>
        <v>0</v>
      </c>
      <c r="L14" s="3">
        <f>[1]법인회계합계!L14</f>
        <v>0</v>
      </c>
      <c r="M14" s="3">
        <f>[1]법인회계합계!M14</f>
        <v>0</v>
      </c>
      <c r="N14" s="4"/>
      <c r="O14" s="4"/>
    </row>
    <row r="15" spans="1:15" x14ac:dyDescent="0.3">
      <c r="A15" s="258"/>
      <c r="B15" s="62" t="s">
        <v>365</v>
      </c>
      <c r="C15" s="62" t="s">
        <v>155</v>
      </c>
      <c r="D15" s="93" t="s">
        <v>366</v>
      </c>
      <c r="E15" s="8">
        <v>0</v>
      </c>
      <c r="F15" s="8">
        <v>0</v>
      </c>
      <c r="G15" s="8">
        <v>0</v>
      </c>
      <c r="H15" s="2" t="s">
        <v>56</v>
      </c>
      <c r="I15" s="2" t="s">
        <v>97</v>
      </c>
      <c r="J15" s="6" t="s">
        <v>42</v>
      </c>
      <c r="K15" s="3">
        <f>[1]법인회계합계!K15</f>
        <v>8607000</v>
      </c>
      <c r="L15" s="3">
        <f>[1]법인회계합계!L15</f>
        <v>8556378</v>
      </c>
      <c r="M15" s="3">
        <f>[1]법인회계합계!M15</f>
        <v>50622</v>
      </c>
      <c r="N15" s="4"/>
      <c r="O15" s="4"/>
    </row>
    <row r="16" spans="1:15" x14ac:dyDescent="0.3">
      <c r="A16" s="258"/>
      <c r="B16" s="62" t="s">
        <v>367</v>
      </c>
      <c r="C16" s="62" t="s">
        <v>368</v>
      </c>
      <c r="D16" s="93" t="s">
        <v>369</v>
      </c>
      <c r="E16" s="8">
        <f>[1]법인회계합계!E23</f>
        <v>1564794</v>
      </c>
      <c r="F16" s="8">
        <f>[1]법인회계합계!F23</f>
        <v>77418</v>
      </c>
      <c r="G16" s="8">
        <f>[1]법인회계합계!G23</f>
        <v>1487376</v>
      </c>
      <c r="H16" s="242" t="s">
        <v>370</v>
      </c>
      <c r="I16" s="242" t="s">
        <v>371</v>
      </c>
      <c r="J16" s="6" t="s">
        <v>372</v>
      </c>
      <c r="K16" s="3">
        <f>[1]법인회계합계!K16</f>
        <v>37224450</v>
      </c>
      <c r="L16" s="3">
        <f>[1]법인회계합계!L16</f>
        <v>37224450</v>
      </c>
      <c r="M16" s="3">
        <f>[1]법인회계합계!M16</f>
        <v>0</v>
      </c>
      <c r="N16" s="4"/>
      <c r="O16" s="4"/>
    </row>
    <row r="17" spans="1:15" ht="27" x14ac:dyDescent="0.3">
      <c r="A17" s="258"/>
      <c r="B17" s="62" t="s">
        <v>373</v>
      </c>
      <c r="C17" s="62" t="s">
        <v>374</v>
      </c>
      <c r="D17" s="93" t="s">
        <v>375</v>
      </c>
      <c r="E17" s="8">
        <f>[1]법인회계합계!E24</f>
        <v>200000</v>
      </c>
      <c r="F17" s="8">
        <f>[1]법인회계합계!F24</f>
        <v>0</v>
      </c>
      <c r="G17" s="8">
        <f>[1]법인회계합계!G24</f>
        <v>200000</v>
      </c>
      <c r="H17" s="243"/>
      <c r="I17" s="243"/>
      <c r="J17" s="6" t="s">
        <v>376</v>
      </c>
      <c r="K17" s="3">
        <f>[1]법인회계합계!K17</f>
        <v>3663073</v>
      </c>
      <c r="L17" s="3">
        <f>[1]법인회계합계!L17</f>
        <v>3663073</v>
      </c>
      <c r="M17" s="3">
        <f>[1]법인회계합계!M17</f>
        <v>0</v>
      </c>
      <c r="N17" s="4"/>
      <c r="O17" s="4"/>
    </row>
    <row r="18" spans="1:15" ht="27" x14ac:dyDescent="0.3">
      <c r="A18" s="258"/>
      <c r="B18" s="62" t="s">
        <v>377</v>
      </c>
      <c r="C18" s="62" t="s">
        <v>377</v>
      </c>
      <c r="D18" s="93" t="s">
        <v>377</v>
      </c>
      <c r="E18" s="8">
        <f>[1]법인회계합계!E25</f>
        <v>0</v>
      </c>
      <c r="F18" s="8">
        <f>[1]법인회계합계!F25</f>
        <v>23115823</v>
      </c>
      <c r="G18" s="8">
        <f>[1]법인회계합계!G25</f>
        <v>-23115823</v>
      </c>
      <c r="H18" s="242" t="s">
        <v>378</v>
      </c>
      <c r="I18" s="242" t="s">
        <v>379</v>
      </c>
      <c r="J18" s="6" t="s">
        <v>380</v>
      </c>
      <c r="K18" s="3">
        <f>[1]법인회계합계!K18</f>
        <v>5033940</v>
      </c>
      <c r="L18" s="3">
        <f>[1]법인회계합계!L18</f>
        <v>4127571</v>
      </c>
      <c r="M18" s="3">
        <f>[1]법인회계합계!M18</f>
        <v>906369</v>
      </c>
      <c r="N18" s="4"/>
      <c r="O18" s="4"/>
    </row>
    <row r="19" spans="1:15" x14ac:dyDescent="0.3">
      <c r="A19" s="258"/>
      <c r="B19" s="94"/>
      <c r="C19" s="94"/>
      <c r="D19" s="165"/>
      <c r="E19" s="95"/>
      <c r="F19" s="95"/>
      <c r="G19" s="96"/>
      <c r="H19" s="260"/>
      <c r="I19" s="260"/>
      <c r="J19" s="161" t="s">
        <v>28</v>
      </c>
      <c r="K19" s="97">
        <f>[1]법인회계합계!K19</f>
        <v>5357740</v>
      </c>
      <c r="L19" s="97">
        <f>[1]법인회계합계!L19</f>
        <v>5052400</v>
      </c>
      <c r="M19" s="97">
        <f>[1]법인회계합계!M19</f>
        <v>305340</v>
      </c>
      <c r="N19" s="4"/>
      <c r="O19" s="4"/>
    </row>
    <row r="20" spans="1:15" ht="17.25" thickBot="1" x14ac:dyDescent="0.35">
      <c r="A20" s="258"/>
      <c r="B20" s="98"/>
      <c r="C20" s="99"/>
      <c r="D20" s="166"/>
      <c r="E20" s="100"/>
      <c r="F20" s="100"/>
      <c r="G20" s="101"/>
      <c r="H20" s="102" t="s">
        <v>381</v>
      </c>
      <c r="I20" s="103" t="s">
        <v>382</v>
      </c>
      <c r="J20" s="162" t="s">
        <v>383</v>
      </c>
      <c r="K20" s="104"/>
      <c r="L20" s="97">
        <f>[1]법인회계합계!L20</f>
        <v>698090</v>
      </c>
      <c r="M20" s="97">
        <f>[1]법인회계합계!M20</f>
        <v>-698090</v>
      </c>
      <c r="N20" s="4"/>
      <c r="O20" s="4"/>
    </row>
    <row r="21" spans="1:15" ht="18" thickTop="1" thickBot="1" x14ac:dyDescent="0.35">
      <c r="A21" s="259"/>
      <c r="B21" s="261" t="s">
        <v>384</v>
      </c>
      <c r="C21" s="262"/>
      <c r="D21" s="263"/>
      <c r="E21" s="105">
        <f>SUM(E9:E19)</f>
        <v>306483203</v>
      </c>
      <c r="F21" s="105">
        <f>SUM(F9:F19)</f>
        <v>289799368</v>
      </c>
      <c r="G21" s="106">
        <f>SUM(G9:G19)</f>
        <v>16683835</v>
      </c>
      <c r="H21" s="264" t="s">
        <v>175</v>
      </c>
      <c r="I21" s="265"/>
      <c r="J21" s="266"/>
      <c r="K21" s="107">
        <f>SUM(K9:K20)</f>
        <v>306483203</v>
      </c>
      <c r="L21" s="107">
        <f>SUM(L9:L20)</f>
        <v>289799368</v>
      </c>
      <c r="M21" s="108">
        <f>SUM(M9:M20)</f>
        <v>16683835</v>
      </c>
      <c r="N21" s="4"/>
      <c r="O21" s="4"/>
    </row>
    <row r="22" spans="1:15" ht="27" x14ac:dyDescent="0.3">
      <c r="A22" s="253" t="s">
        <v>385</v>
      </c>
      <c r="B22" s="239" t="s">
        <v>386</v>
      </c>
      <c r="C22" s="62" t="s">
        <v>387</v>
      </c>
      <c r="D22" s="93" t="s">
        <v>388</v>
      </c>
      <c r="E22" s="8">
        <v>935005000</v>
      </c>
      <c r="F22" s="8">
        <v>915094240</v>
      </c>
      <c r="G22" s="109">
        <v>19910760</v>
      </c>
      <c r="H22" s="2" t="s">
        <v>389</v>
      </c>
      <c r="I22" s="2" t="s">
        <v>390</v>
      </c>
      <c r="J22" s="6" t="s">
        <v>391</v>
      </c>
      <c r="K22" s="3">
        <v>0</v>
      </c>
      <c r="L22" s="3">
        <v>0</v>
      </c>
      <c r="M22" s="80">
        <v>0</v>
      </c>
      <c r="N22" s="4"/>
      <c r="O22" s="4"/>
    </row>
    <row r="23" spans="1:15" ht="27" x14ac:dyDescent="0.3">
      <c r="A23" s="254"/>
      <c r="B23" s="240"/>
      <c r="C23" s="62" t="s">
        <v>392</v>
      </c>
      <c r="D23" s="93" t="s">
        <v>393</v>
      </c>
      <c r="E23" s="8">
        <v>4040000</v>
      </c>
      <c r="F23" s="8">
        <v>2715110</v>
      </c>
      <c r="G23" s="109">
        <v>1324890</v>
      </c>
      <c r="H23" s="2" t="s">
        <v>394</v>
      </c>
      <c r="I23" s="2" t="s">
        <v>395</v>
      </c>
      <c r="J23" s="6" t="s">
        <v>396</v>
      </c>
      <c r="K23" s="3">
        <v>108925000</v>
      </c>
      <c r="L23" s="3">
        <v>96620600</v>
      </c>
      <c r="M23" s="80">
        <v>12304400</v>
      </c>
      <c r="N23" s="4"/>
      <c r="O23" s="4"/>
    </row>
    <row r="24" spans="1:15" ht="40.5" x14ac:dyDescent="0.3">
      <c r="A24" s="254"/>
      <c r="B24" s="241"/>
      <c r="C24" s="62" t="s">
        <v>397</v>
      </c>
      <c r="D24" s="93" t="s">
        <v>398</v>
      </c>
      <c r="E24" s="8">
        <v>166385000</v>
      </c>
      <c r="F24" s="8">
        <v>131365177</v>
      </c>
      <c r="G24" s="109">
        <v>35019823</v>
      </c>
      <c r="H24" s="2" t="s">
        <v>135</v>
      </c>
      <c r="I24" s="2" t="s">
        <v>399</v>
      </c>
      <c r="J24" s="6" t="s">
        <v>400</v>
      </c>
      <c r="K24" s="3">
        <v>1478124000</v>
      </c>
      <c r="L24" s="3">
        <v>1466600280</v>
      </c>
      <c r="M24" s="80">
        <v>11523720</v>
      </c>
      <c r="N24" s="4"/>
      <c r="O24" s="4"/>
    </row>
    <row r="25" spans="1:15" x14ac:dyDescent="0.3">
      <c r="A25" s="254"/>
      <c r="B25" s="62" t="s">
        <v>401</v>
      </c>
      <c r="C25" s="62" t="s">
        <v>402</v>
      </c>
      <c r="D25" s="93" t="s">
        <v>403</v>
      </c>
      <c r="E25" s="8">
        <v>72833000</v>
      </c>
      <c r="F25" s="8">
        <v>68907920</v>
      </c>
      <c r="G25" s="109">
        <v>3925080</v>
      </c>
      <c r="H25" s="242" t="s">
        <v>404</v>
      </c>
      <c r="I25" s="242" t="s">
        <v>405</v>
      </c>
      <c r="J25" s="6" t="s">
        <v>406</v>
      </c>
      <c r="K25" s="3">
        <v>166990000</v>
      </c>
      <c r="L25" s="3">
        <v>154285500</v>
      </c>
      <c r="M25" s="80">
        <v>12704500</v>
      </c>
      <c r="N25" s="9">
        <f>L25+L26</f>
        <v>169798050</v>
      </c>
      <c r="O25" s="4"/>
    </row>
    <row r="26" spans="1:15" x14ac:dyDescent="0.3">
      <c r="A26" s="254"/>
      <c r="B26" s="62" t="s">
        <v>407</v>
      </c>
      <c r="C26" s="62" t="s">
        <v>408</v>
      </c>
      <c r="D26" s="93" t="s">
        <v>409</v>
      </c>
      <c r="E26" s="8">
        <v>663363000</v>
      </c>
      <c r="F26" s="8">
        <v>599391067</v>
      </c>
      <c r="G26" s="109">
        <v>63971933</v>
      </c>
      <c r="H26" s="243"/>
      <c r="I26" s="243"/>
      <c r="J26" s="6" t="s">
        <v>410</v>
      </c>
      <c r="K26" s="3">
        <v>26400000</v>
      </c>
      <c r="L26" s="3">
        <v>15512550</v>
      </c>
      <c r="M26" s="80">
        <v>10887450</v>
      </c>
      <c r="N26" s="4"/>
      <c r="O26" s="4"/>
    </row>
    <row r="27" spans="1:15" x14ac:dyDescent="0.3">
      <c r="A27" s="254"/>
      <c r="B27" s="62" t="s">
        <v>411</v>
      </c>
      <c r="C27" s="62" t="s">
        <v>412</v>
      </c>
      <c r="D27" s="93" t="s">
        <v>413</v>
      </c>
      <c r="E27" s="8">
        <v>0</v>
      </c>
      <c r="F27" s="8">
        <v>0</v>
      </c>
      <c r="G27" s="109">
        <v>0</v>
      </c>
      <c r="H27" s="2" t="s">
        <v>414</v>
      </c>
      <c r="I27" s="2" t="s">
        <v>40</v>
      </c>
      <c r="J27" s="6" t="s">
        <v>415</v>
      </c>
      <c r="K27" s="3">
        <v>0</v>
      </c>
      <c r="L27" s="3">
        <v>0</v>
      </c>
      <c r="M27" s="80">
        <v>0</v>
      </c>
      <c r="N27" s="4"/>
      <c r="O27" s="4"/>
    </row>
    <row r="28" spans="1:15" x14ac:dyDescent="0.3">
      <c r="A28" s="254"/>
      <c r="B28" s="62" t="s">
        <v>416</v>
      </c>
      <c r="C28" s="62" t="s">
        <v>417</v>
      </c>
      <c r="D28" s="93" t="s">
        <v>418</v>
      </c>
      <c r="E28" s="8">
        <v>0</v>
      </c>
      <c r="F28" s="8">
        <v>0</v>
      </c>
      <c r="G28" s="109">
        <v>0</v>
      </c>
      <c r="H28" s="2" t="s">
        <v>419</v>
      </c>
      <c r="I28" s="2" t="s">
        <v>420</v>
      </c>
      <c r="J28" s="6" t="s">
        <v>421</v>
      </c>
      <c r="K28" s="3">
        <v>24000000</v>
      </c>
      <c r="L28" s="3">
        <v>24000000</v>
      </c>
      <c r="M28" s="80">
        <v>0</v>
      </c>
      <c r="N28" s="4"/>
      <c r="O28" s="4"/>
    </row>
    <row r="29" spans="1:15" x14ac:dyDescent="0.3">
      <c r="A29" s="254"/>
      <c r="B29" s="62" t="s">
        <v>422</v>
      </c>
      <c r="C29" s="62" t="s">
        <v>423</v>
      </c>
      <c r="D29" s="93" t="s">
        <v>424</v>
      </c>
      <c r="E29" s="8">
        <v>3000000</v>
      </c>
      <c r="F29" s="8">
        <v>1806260</v>
      </c>
      <c r="G29" s="109">
        <v>1193740</v>
      </c>
      <c r="H29" s="242" t="s">
        <v>370</v>
      </c>
      <c r="I29" s="242" t="s">
        <v>371</v>
      </c>
      <c r="J29" s="6" t="s">
        <v>372</v>
      </c>
      <c r="K29" s="3">
        <v>21417383</v>
      </c>
      <c r="L29" s="3">
        <v>21417383</v>
      </c>
      <c r="M29" s="80">
        <v>0</v>
      </c>
      <c r="N29" s="4"/>
      <c r="O29" s="4"/>
    </row>
    <row r="30" spans="1:15" ht="27" x14ac:dyDescent="0.3">
      <c r="A30" s="254"/>
      <c r="B30" s="62" t="s">
        <v>373</v>
      </c>
      <c r="C30" s="62" t="s">
        <v>374</v>
      </c>
      <c r="D30" s="93" t="s">
        <v>425</v>
      </c>
      <c r="E30" s="8">
        <v>71800000</v>
      </c>
      <c r="F30" s="8">
        <v>27731636</v>
      </c>
      <c r="G30" s="109">
        <v>44068364</v>
      </c>
      <c r="H30" s="243"/>
      <c r="I30" s="243"/>
      <c r="J30" s="6" t="s">
        <v>376</v>
      </c>
      <c r="K30" s="3">
        <v>64669206</v>
      </c>
      <c r="L30" s="3">
        <v>64669206</v>
      </c>
      <c r="M30" s="80">
        <v>0</v>
      </c>
      <c r="N30" s="4"/>
      <c r="O30" s="4"/>
    </row>
    <row r="31" spans="1:15" ht="27" x14ac:dyDescent="0.3">
      <c r="A31" s="254"/>
      <c r="B31" s="62" t="s">
        <v>108</v>
      </c>
      <c r="C31" s="62" t="s">
        <v>377</v>
      </c>
      <c r="D31" s="93" t="s">
        <v>377</v>
      </c>
      <c r="E31" s="8">
        <v>0</v>
      </c>
      <c r="F31" s="8">
        <v>118205972</v>
      </c>
      <c r="G31" s="109">
        <v>-118205972</v>
      </c>
      <c r="H31" s="242" t="s">
        <v>378</v>
      </c>
      <c r="I31" s="242" t="s">
        <v>110</v>
      </c>
      <c r="J31" s="6" t="s">
        <v>380</v>
      </c>
      <c r="K31" s="3">
        <v>500411</v>
      </c>
      <c r="L31" s="3">
        <v>369493</v>
      </c>
      <c r="M31" s="80">
        <v>130918</v>
      </c>
      <c r="N31" s="4"/>
      <c r="O31" s="4"/>
    </row>
    <row r="32" spans="1:15" x14ac:dyDescent="0.3">
      <c r="A32" s="254"/>
      <c r="B32" s="110"/>
      <c r="C32" s="110"/>
      <c r="D32" s="167"/>
      <c r="E32" s="8">
        <v>0</v>
      </c>
      <c r="F32" s="8">
        <v>0</v>
      </c>
      <c r="G32" s="109">
        <v>0</v>
      </c>
      <c r="H32" s="243"/>
      <c r="I32" s="243"/>
      <c r="J32" s="6" t="s">
        <v>426</v>
      </c>
      <c r="K32" s="3">
        <v>25400000</v>
      </c>
      <c r="L32" s="3">
        <v>21742370</v>
      </c>
      <c r="M32" s="80">
        <v>3657630</v>
      </c>
      <c r="N32" s="4"/>
      <c r="O32" s="4"/>
    </row>
    <row r="33" spans="1:15" ht="17.25" thickBot="1" x14ac:dyDescent="0.35">
      <c r="A33" s="255"/>
      <c r="B33" s="244" t="s">
        <v>427</v>
      </c>
      <c r="C33" s="245"/>
      <c r="D33" s="246"/>
      <c r="E33" s="111">
        <f>SUM(E22:E32)</f>
        <v>1916426000</v>
      </c>
      <c r="F33" s="111">
        <f>SUM(F22:F32)</f>
        <v>1865217382</v>
      </c>
      <c r="G33" s="112">
        <f>SUM(G22:G32)</f>
        <v>51208618</v>
      </c>
      <c r="H33" s="247" t="s">
        <v>427</v>
      </c>
      <c r="I33" s="248"/>
      <c r="J33" s="249"/>
      <c r="K33" s="113">
        <f>SUM(K22:K32)</f>
        <v>1916426000</v>
      </c>
      <c r="L33" s="113">
        <f>SUM(L22:L32)</f>
        <v>1865217382</v>
      </c>
      <c r="M33" s="114">
        <f>SUM(M22:M32)</f>
        <v>51208618</v>
      </c>
      <c r="N33" s="4"/>
      <c r="O33" s="4"/>
    </row>
    <row r="34" spans="1:15" ht="27" x14ac:dyDescent="0.3">
      <c r="A34" s="253" t="s">
        <v>121</v>
      </c>
      <c r="B34" s="239" t="s">
        <v>386</v>
      </c>
      <c r="C34" s="62" t="s">
        <v>387</v>
      </c>
      <c r="D34" s="93" t="s">
        <v>388</v>
      </c>
      <c r="E34" s="115">
        <v>970936000</v>
      </c>
      <c r="F34" s="8">
        <v>969825918</v>
      </c>
      <c r="G34" s="109">
        <f>E34-F34</f>
        <v>1110082</v>
      </c>
      <c r="H34" s="2" t="s">
        <v>389</v>
      </c>
      <c r="I34" s="2" t="s">
        <v>390</v>
      </c>
      <c r="J34" s="6" t="s">
        <v>391</v>
      </c>
      <c r="K34" s="3"/>
      <c r="L34" s="8">
        <v>0</v>
      </c>
      <c r="M34" s="80">
        <f>K34-L34</f>
        <v>0</v>
      </c>
      <c r="N34" s="4"/>
      <c r="O34" s="4"/>
    </row>
    <row r="35" spans="1:15" ht="27" x14ac:dyDescent="0.3">
      <c r="A35" s="254"/>
      <c r="B35" s="240"/>
      <c r="C35" s="62" t="s">
        <v>392</v>
      </c>
      <c r="D35" s="93" t="s">
        <v>393</v>
      </c>
      <c r="E35" s="116">
        <v>1400000</v>
      </c>
      <c r="F35" s="8">
        <v>467000</v>
      </c>
      <c r="G35" s="109">
        <f t="shared" ref="G35:G44" si="0">E35-F35</f>
        <v>933000</v>
      </c>
      <c r="H35" s="2" t="s">
        <v>343</v>
      </c>
      <c r="I35" s="2" t="s">
        <v>37</v>
      </c>
      <c r="J35" s="6" t="s">
        <v>132</v>
      </c>
      <c r="K35" s="3">
        <v>77732000</v>
      </c>
      <c r="L35" s="8">
        <v>76241540</v>
      </c>
      <c r="M35" s="80">
        <f t="shared" ref="M35:M44" si="1">K35-L35</f>
        <v>1490460</v>
      </c>
      <c r="N35" s="4"/>
      <c r="O35" s="4"/>
    </row>
    <row r="36" spans="1:15" ht="40.5" x14ac:dyDescent="0.3">
      <c r="A36" s="254"/>
      <c r="B36" s="241"/>
      <c r="C36" s="62" t="s">
        <v>397</v>
      </c>
      <c r="D36" s="93" t="s">
        <v>76</v>
      </c>
      <c r="E36" s="116">
        <v>97372874</v>
      </c>
      <c r="F36" s="8">
        <v>86473805</v>
      </c>
      <c r="G36" s="109">
        <f t="shared" si="0"/>
        <v>10899069</v>
      </c>
      <c r="H36" s="2" t="s">
        <v>428</v>
      </c>
      <c r="I36" s="2" t="s">
        <v>399</v>
      </c>
      <c r="J36" s="6" t="s">
        <v>400</v>
      </c>
      <c r="K36" s="3">
        <v>2353451000</v>
      </c>
      <c r="L36" s="8">
        <v>2353344140</v>
      </c>
      <c r="M36" s="80">
        <f t="shared" si="1"/>
        <v>106860</v>
      </c>
      <c r="N36" s="4"/>
      <c r="O36" s="4"/>
    </row>
    <row r="37" spans="1:15" x14ac:dyDescent="0.3">
      <c r="A37" s="254"/>
      <c r="B37" s="62" t="s">
        <v>401</v>
      </c>
      <c r="C37" s="62" t="s">
        <v>402</v>
      </c>
      <c r="D37" s="93" t="s">
        <v>403</v>
      </c>
      <c r="E37" s="116">
        <v>131101000</v>
      </c>
      <c r="F37" s="8">
        <v>120054280</v>
      </c>
      <c r="G37" s="109">
        <f t="shared" si="0"/>
        <v>11046720</v>
      </c>
      <c r="H37" s="256" t="s">
        <v>404</v>
      </c>
      <c r="I37" s="256" t="s">
        <v>405</v>
      </c>
      <c r="J37" s="93" t="s">
        <v>406</v>
      </c>
      <c r="K37" s="8">
        <v>615060000</v>
      </c>
      <c r="L37" s="8">
        <v>609487792</v>
      </c>
      <c r="M37" s="80">
        <f t="shared" si="1"/>
        <v>5572208</v>
      </c>
      <c r="N37" s="9">
        <f>L37+L38</f>
        <v>668707061</v>
      </c>
      <c r="O37" s="4"/>
    </row>
    <row r="38" spans="1:15" x14ac:dyDescent="0.3">
      <c r="A38" s="254"/>
      <c r="B38" s="62" t="s">
        <v>144</v>
      </c>
      <c r="C38" s="62" t="s">
        <v>408</v>
      </c>
      <c r="D38" s="93" t="s">
        <v>409</v>
      </c>
      <c r="E38" s="116">
        <v>1985564000</v>
      </c>
      <c r="F38" s="8">
        <v>1895210950</v>
      </c>
      <c r="G38" s="109">
        <f t="shared" si="0"/>
        <v>90353050</v>
      </c>
      <c r="H38" s="241"/>
      <c r="I38" s="241"/>
      <c r="J38" s="93" t="s">
        <v>410</v>
      </c>
      <c r="K38" s="8">
        <v>75230000</v>
      </c>
      <c r="L38" s="8">
        <v>59219269</v>
      </c>
      <c r="M38" s="80">
        <f t="shared" si="1"/>
        <v>16010731</v>
      </c>
      <c r="N38" s="9">
        <f>N37+L42</f>
        <v>924666797</v>
      </c>
      <c r="O38" s="4"/>
    </row>
    <row r="39" spans="1:15" x14ac:dyDescent="0.3">
      <c r="A39" s="254"/>
      <c r="B39" s="62" t="s">
        <v>411</v>
      </c>
      <c r="C39" s="62" t="s">
        <v>90</v>
      </c>
      <c r="D39" s="93" t="s">
        <v>413</v>
      </c>
      <c r="E39" s="116">
        <v>0</v>
      </c>
      <c r="F39" s="8">
        <v>0</v>
      </c>
      <c r="G39" s="109">
        <f t="shared" si="0"/>
        <v>0</v>
      </c>
      <c r="H39" s="2" t="s">
        <v>414</v>
      </c>
      <c r="I39" s="2" t="s">
        <v>40</v>
      </c>
      <c r="J39" s="6" t="s">
        <v>93</v>
      </c>
      <c r="K39" s="3">
        <v>0</v>
      </c>
      <c r="L39" s="8">
        <v>0</v>
      </c>
      <c r="M39" s="80">
        <f t="shared" si="1"/>
        <v>0</v>
      </c>
      <c r="N39" s="4"/>
      <c r="O39" s="4"/>
    </row>
    <row r="40" spans="1:15" x14ac:dyDescent="0.3">
      <c r="A40" s="254"/>
      <c r="B40" s="62" t="s">
        <v>416</v>
      </c>
      <c r="C40" s="62" t="s">
        <v>155</v>
      </c>
      <c r="D40" s="93" t="s">
        <v>118</v>
      </c>
      <c r="E40" s="116">
        <v>0</v>
      </c>
      <c r="F40" s="8">
        <v>0</v>
      </c>
      <c r="G40" s="109">
        <f t="shared" si="0"/>
        <v>0</v>
      </c>
      <c r="H40" s="2" t="s">
        <v>419</v>
      </c>
      <c r="I40" s="2" t="s">
        <v>97</v>
      </c>
      <c r="J40" s="6" t="s">
        <v>421</v>
      </c>
      <c r="K40" s="3">
        <v>25000000</v>
      </c>
      <c r="L40" s="8">
        <v>25000000</v>
      </c>
      <c r="M40" s="80">
        <f t="shared" si="1"/>
        <v>0</v>
      </c>
      <c r="N40" s="4"/>
      <c r="O40" s="4"/>
    </row>
    <row r="41" spans="1:15" x14ac:dyDescent="0.3">
      <c r="A41" s="254"/>
      <c r="B41" s="62" t="s">
        <v>422</v>
      </c>
      <c r="C41" s="62" t="s">
        <v>34</v>
      </c>
      <c r="D41" s="93" t="s">
        <v>424</v>
      </c>
      <c r="E41" s="116">
        <v>0</v>
      </c>
      <c r="F41" s="8">
        <v>0</v>
      </c>
      <c r="G41" s="109">
        <f t="shared" si="0"/>
        <v>0</v>
      </c>
      <c r="H41" s="242" t="s">
        <v>102</v>
      </c>
      <c r="I41" s="242" t="s">
        <v>164</v>
      </c>
      <c r="J41" s="6" t="s">
        <v>26</v>
      </c>
      <c r="K41" s="3">
        <v>21753150</v>
      </c>
      <c r="L41" s="8">
        <v>21753150</v>
      </c>
      <c r="M41" s="80">
        <f t="shared" si="1"/>
        <v>0</v>
      </c>
      <c r="N41" s="4"/>
      <c r="O41" s="4"/>
    </row>
    <row r="42" spans="1:15" ht="27" x14ac:dyDescent="0.3">
      <c r="A42" s="254"/>
      <c r="B42" s="62" t="s">
        <v>429</v>
      </c>
      <c r="C42" s="62" t="s">
        <v>430</v>
      </c>
      <c r="D42" s="93" t="s">
        <v>431</v>
      </c>
      <c r="E42" s="116">
        <v>256884012</v>
      </c>
      <c r="F42" s="8">
        <v>3523618</v>
      </c>
      <c r="G42" s="109">
        <f t="shared" si="0"/>
        <v>253360394</v>
      </c>
      <c r="H42" s="243"/>
      <c r="I42" s="243"/>
      <c r="J42" s="6" t="s">
        <v>432</v>
      </c>
      <c r="K42" s="3">
        <v>255959736</v>
      </c>
      <c r="L42" s="8">
        <v>255959736</v>
      </c>
      <c r="M42" s="80">
        <f t="shared" si="1"/>
        <v>0</v>
      </c>
      <c r="N42" s="4"/>
      <c r="O42" s="4"/>
    </row>
    <row r="43" spans="1:15" ht="27" x14ac:dyDescent="0.3">
      <c r="A43" s="254"/>
      <c r="B43" s="62" t="s">
        <v>433</v>
      </c>
      <c r="C43" s="62" t="s">
        <v>433</v>
      </c>
      <c r="D43" s="93" t="s">
        <v>433</v>
      </c>
      <c r="E43" s="8">
        <v>0</v>
      </c>
      <c r="F43" s="8">
        <v>343583941</v>
      </c>
      <c r="G43" s="109">
        <f t="shared" si="0"/>
        <v>-343583941</v>
      </c>
      <c r="H43" s="242" t="s">
        <v>434</v>
      </c>
      <c r="I43" s="242" t="s">
        <v>435</v>
      </c>
      <c r="J43" s="6" t="s">
        <v>436</v>
      </c>
      <c r="K43" s="3">
        <v>72000</v>
      </c>
      <c r="L43" s="8">
        <v>5904</v>
      </c>
      <c r="M43" s="80">
        <f t="shared" si="1"/>
        <v>66096</v>
      </c>
      <c r="N43" s="4"/>
      <c r="O43" s="4"/>
    </row>
    <row r="44" spans="1:15" x14ac:dyDescent="0.3">
      <c r="A44" s="254"/>
      <c r="B44" s="110"/>
      <c r="C44" s="110"/>
      <c r="D44" s="167"/>
      <c r="E44" s="8">
        <v>0</v>
      </c>
      <c r="F44" s="8">
        <v>0</v>
      </c>
      <c r="G44" s="109">
        <f t="shared" si="0"/>
        <v>0</v>
      </c>
      <c r="H44" s="243"/>
      <c r="I44" s="243"/>
      <c r="J44" s="6" t="s">
        <v>437</v>
      </c>
      <c r="K44" s="3">
        <v>19000000</v>
      </c>
      <c r="L44" s="3">
        <v>18127981</v>
      </c>
      <c r="M44" s="80">
        <f t="shared" si="1"/>
        <v>872019</v>
      </c>
      <c r="N44" s="4"/>
      <c r="O44" s="4"/>
    </row>
    <row r="45" spans="1:15" ht="17.25" thickBot="1" x14ac:dyDescent="0.35">
      <c r="A45" s="255"/>
      <c r="B45" s="244" t="s">
        <v>438</v>
      </c>
      <c r="C45" s="245"/>
      <c r="D45" s="246"/>
      <c r="E45" s="111">
        <f>SUM(E34:E44)</f>
        <v>3443257886</v>
      </c>
      <c r="F45" s="111">
        <f>SUM(F34:F44)</f>
        <v>3419139512</v>
      </c>
      <c r="G45" s="112">
        <f>SUM(G34:G44)</f>
        <v>24118374</v>
      </c>
      <c r="H45" s="247" t="s">
        <v>175</v>
      </c>
      <c r="I45" s="248"/>
      <c r="J45" s="249"/>
      <c r="K45" s="113">
        <f>SUM(K34:K44)</f>
        <v>3443257886</v>
      </c>
      <c r="L45" s="113">
        <f>SUM(L34:L44)</f>
        <v>3419139512</v>
      </c>
      <c r="M45" s="114">
        <f>SUM(M34:M44)</f>
        <v>24118374</v>
      </c>
      <c r="N45" s="4"/>
      <c r="O45" s="4"/>
    </row>
    <row r="46" spans="1:15" ht="27" x14ac:dyDescent="0.3">
      <c r="A46" s="253" t="s">
        <v>439</v>
      </c>
      <c r="B46" s="239" t="s">
        <v>386</v>
      </c>
      <c r="C46" s="62" t="s">
        <v>387</v>
      </c>
      <c r="D46" s="93" t="s">
        <v>388</v>
      </c>
      <c r="E46" s="109">
        <v>1241030466</v>
      </c>
      <c r="F46" s="109">
        <v>1230124930</v>
      </c>
      <c r="G46" s="109">
        <f>SUM(E46-F46)</f>
        <v>10905536</v>
      </c>
      <c r="H46" s="2" t="s">
        <v>389</v>
      </c>
      <c r="I46" s="2" t="s">
        <v>440</v>
      </c>
      <c r="J46" s="6" t="s">
        <v>391</v>
      </c>
      <c r="K46" s="74"/>
      <c r="L46" s="74"/>
      <c r="M46" s="80">
        <f>SUM(K46-L46)</f>
        <v>0</v>
      </c>
      <c r="N46" s="4"/>
      <c r="O46" s="4"/>
    </row>
    <row r="47" spans="1:15" ht="27" x14ac:dyDescent="0.3">
      <c r="A47" s="254"/>
      <c r="B47" s="240"/>
      <c r="C47" s="62" t="s">
        <v>441</v>
      </c>
      <c r="D47" s="93" t="s">
        <v>393</v>
      </c>
      <c r="E47" s="109">
        <v>8973500</v>
      </c>
      <c r="F47" s="109">
        <v>8546800</v>
      </c>
      <c r="G47" s="109">
        <f t="shared" ref="G47:G56" si="2">SUM(E47-F47)</f>
        <v>426700</v>
      </c>
      <c r="H47" s="2" t="s">
        <v>442</v>
      </c>
      <c r="I47" s="2" t="s">
        <v>395</v>
      </c>
      <c r="J47" s="6" t="s">
        <v>396</v>
      </c>
      <c r="K47" s="74">
        <v>137560000</v>
      </c>
      <c r="L47" s="74">
        <v>137523067</v>
      </c>
      <c r="M47" s="80">
        <f t="shared" ref="M47:M56" si="3">SUM(K47-L47)</f>
        <v>36933</v>
      </c>
      <c r="N47" s="4"/>
      <c r="O47" s="4"/>
    </row>
    <row r="48" spans="1:15" ht="40.5" x14ac:dyDescent="0.3">
      <c r="A48" s="254"/>
      <c r="B48" s="241"/>
      <c r="C48" s="62" t="s">
        <v>30</v>
      </c>
      <c r="D48" s="93" t="s">
        <v>76</v>
      </c>
      <c r="E48" s="109">
        <v>115059962</v>
      </c>
      <c r="F48" s="109">
        <v>106714274</v>
      </c>
      <c r="G48" s="109">
        <f t="shared" si="2"/>
        <v>8345688</v>
      </c>
      <c r="H48" s="2" t="s">
        <v>428</v>
      </c>
      <c r="I48" s="2" t="s">
        <v>136</v>
      </c>
      <c r="J48" s="6" t="s">
        <v>400</v>
      </c>
      <c r="K48" s="74">
        <v>2029718700</v>
      </c>
      <c r="L48" s="74">
        <v>2029705740</v>
      </c>
      <c r="M48" s="80">
        <f t="shared" si="3"/>
        <v>12960</v>
      </c>
      <c r="N48" s="4"/>
      <c r="O48" s="4"/>
    </row>
    <row r="49" spans="1:15" x14ac:dyDescent="0.3">
      <c r="A49" s="254"/>
      <c r="B49" s="62" t="s">
        <v>443</v>
      </c>
      <c r="C49" s="62" t="s">
        <v>402</v>
      </c>
      <c r="D49" s="93" t="s">
        <v>444</v>
      </c>
      <c r="E49" s="109">
        <v>79420000</v>
      </c>
      <c r="F49" s="109">
        <v>69656920</v>
      </c>
      <c r="G49" s="109">
        <f t="shared" si="2"/>
        <v>9763080</v>
      </c>
      <c r="H49" s="256" t="s">
        <v>404</v>
      </c>
      <c r="I49" s="256" t="s">
        <v>445</v>
      </c>
      <c r="J49" s="93" t="s">
        <v>446</v>
      </c>
      <c r="K49" s="109">
        <v>137912230</v>
      </c>
      <c r="L49" s="109">
        <v>127255731</v>
      </c>
      <c r="M49" s="80">
        <f t="shared" si="3"/>
        <v>10656499</v>
      </c>
      <c r="N49" s="9">
        <f>L49+L50</f>
        <v>319393152</v>
      </c>
      <c r="O49" s="4"/>
    </row>
    <row r="50" spans="1:15" x14ac:dyDescent="0.3">
      <c r="A50" s="254"/>
      <c r="B50" s="62" t="s">
        <v>407</v>
      </c>
      <c r="C50" s="62" t="s">
        <v>145</v>
      </c>
      <c r="D50" s="93" t="s">
        <v>409</v>
      </c>
      <c r="E50" s="109">
        <v>1139780622</v>
      </c>
      <c r="F50" s="109">
        <v>1110885697</v>
      </c>
      <c r="G50" s="109">
        <f t="shared" si="2"/>
        <v>28894925</v>
      </c>
      <c r="H50" s="241"/>
      <c r="I50" s="241"/>
      <c r="J50" s="93" t="s">
        <v>410</v>
      </c>
      <c r="K50" s="109">
        <v>164837800</v>
      </c>
      <c r="L50" s="109">
        <v>192137421</v>
      </c>
      <c r="M50" s="80">
        <f t="shared" si="3"/>
        <v>-27299621</v>
      </c>
      <c r="N50" s="4"/>
      <c r="O50" s="4"/>
    </row>
    <row r="51" spans="1:15" x14ac:dyDescent="0.3">
      <c r="A51" s="254"/>
      <c r="B51" s="62" t="s">
        <v>411</v>
      </c>
      <c r="C51" s="62" t="s">
        <v>447</v>
      </c>
      <c r="D51" s="93" t="s">
        <v>413</v>
      </c>
      <c r="E51" s="109"/>
      <c r="F51" s="109"/>
      <c r="G51" s="109">
        <f t="shared" si="2"/>
        <v>0</v>
      </c>
      <c r="H51" s="2" t="s">
        <v>414</v>
      </c>
      <c r="I51" s="2" t="s">
        <v>40</v>
      </c>
      <c r="J51" s="6" t="s">
        <v>93</v>
      </c>
      <c r="K51" s="74"/>
      <c r="L51" s="74"/>
      <c r="M51" s="80">
        <f t="shared" si="3"/>
        <v>0</v>
      </c>
      <c r="N51" s="4"/>
      <c r="O51" s="4"/>
    </row>
    <row r="52" spans="1:15" x14ac:dyDescent="0.3">
      <c r="A52" s="254"/>
      <c r="B52" s="62" t="s">
        <v>448</v>
      </c>
      <c r="C52" s="62" t="s">
        <v>449</v>
      </c>
      <c r="D52" s="93" t="s">
        <v>450</v>
      </c>
      <c r="E52" s="109"/>
      <c r="F52" s="109"/>
      <c r="G52" s="109">
        <f t="shared" si="2"/>
        <v>0</v>
      </c>
      <c r="H52" s="2" t="s">
        <v>451</v>
      </c>
      <c r="I52" s="2" t="s">
        <v>420</v>
      </c>
      <c r="J52" s="6" t="s">
        <v>452</v>
      </c>
      <c r="K52" s="74">
        <v>10000000</v>
      </c>
      <c r="L52" s="74">
        <v>10000000</v>
      </c>
      <c r="M52" s="80">
        <f t="shared" si="3"/>
        <v>0</v>
      </c>
      <c r="N52" s="4"/>
      <c r="O52" s="4"/>
    </row>
    <row r="53" spans="1:15" x14ac:dyDescent="0.3">
      <c r="A53" s="254"/>
      <c r="B53" s="62" t="s">
        <v>453</v>
      </c>
      <c r="C53" s="62" t="s">
        <v>454</v>
      </c>
      <c r="D53" s="93" t="s">
        <v>455</v>
      </c>
      <c r="E53" s="109">
        <v>1000000</v>
      </c>
      <c r="F53" s="109"/>
      <c r="G53" s="109">
        <f t="shared" si="2"/>
        <v>1000000</v>
      </c>
      <c r="H53" s="242" t="s">
        <v>370</v>
      </c>
      <c r="I53" s="242" t="s">
        <v>456</v>
      </c>
      <c r="J53" s="6" t="s">
        <v>26</v>
      </c>
      <c r="K53" s="74">
        <v>17694678</v>
      </c>
      <c r="L53" s="74">
        <v>17694678</v>
      </c>
      <c r="M53" s="80">
        <f t="shared" si="3"/>
        <v>0</v>
      </c>
      <c r="N53" s="4"/>
      <c r="O53" s="4"/>
    </row>
    <row r="54" spans="1:15" ht="27" x14ac:dyDescent="0.3">
      <c r="A54" s="254"/>
      <c r="B54" s="62" t="s">
        <v>105</v>
      </c>
      <c r="C54" s="62" t="s">
        <v>430</v>
      </c>
      <c r="D54" s="93" t="s">
        <v>119</v>
      </c>
      <c r="E54" s="109">
        <v>296540950</v>
      </c>
      <c r="F54" s="109">
        <v>26770570</v>
      </c>
      <c r="G54" s="109">
        <f t="shared" si="2"/>
        <v>269770380</v>
      </c>
      <c r="H54" s="243"/>
      <c r="I54" s="243"/>
      <c r="J54" s="6" t="s">
        <v>376</v>
      </c>
      <c r="K54" s="74">
        <v>368900903</v>
      </c>
      <c r="L54" s="74">
        <v>368900903</v>
      </c>
      <c r="M54" s="80">
        <f t="shared" si="3"/>
        <v>0</v>
      </c>
      <c r="N54" s="4"/>
      <c r="O54" s="4"/>
    </row>
    <row r="55" spans="1:15" ht="27" x14ac:dyDescent="0.3">
      <c r="A55" s="254"/>
      <c r="B55" s="62" t="s">
        <v>433</v>
      </c>
      <c r="C55" s="62" t="s">
        <v>108</v>
      </c>
      <c r="D55" s="93" t="s">
        <v>108</v>
      </c>
      <c r="E55" s="109"/>
      <c r="F55" s="109">
        <v>345857905</v>
      </c>
      <c r="G55" s="109">
        <f t="shared" si="2"/>
        <v>-345857905</v>
      </c>
      <c r="H55" s="242" t="s">
        <v>378</v>
      </c>
      <c r="I55" s="242" t="s">
        <v>110</v>
      </c>
      <c r="J55" s="6" t="s">
        <v>111</v>
      </c>
      <c r="K55" s="74">
        <v>297769</v>
      </c>
      <c r="L55" s="74">
        <v>121618</v>
      </c>
      <c r="M55" s="80">
        <f t="shared" si="3"/>
        <v>176151</v>
      </c>
      <c r="N55" s="4"/>
      <c r="O55" s="4"/>
    </row>
    <row r="56" spans="1:15" x14ac:dyDescent="0.3">
      <c r="A56" s="254"/>
      <c r="B56" s="110"/>
      <c r="C56" s="110"/>
      <c r="D56" s="167"/>
      <c r="E56" s="109"/>
      <c r="F56" s="109"/>
      <c r="G56" s="109">
        <f t="shared" si="2"/>
        <v>0</v>
      </c>
      <c r="H56" s="243"/>
      <c r="I56" s="243"/>
      <c r="J56" s="6" t="s">
        <v>426</v>
      </c>
      <c r="K56" s="74">
        <v>14883420</v>
      </c>
      <c r="L56" s="74">
        <v>15217938</v>
      </c>
      <c r="M56" s="80">
        <f t="shared" si="3"/>
        <v>-334518</v>
      </c>
      <c r="N56" s="4"/>
      <c r="O56" s="4"/>
    </row>
    <row r="57" spans="1:15" ht="17.25" thickBot="1" x14ac:dyDescent="0.35">
      <c r="A57" s="255"/>
      <c r="B57" s="244" t="s">
        <v>175</v>
      </c>
      <c r="C57" s="245"/>
      <c r="D57" s="246"/>
      <c r="E57" s="117">
        <f>SUM(E46:E56)</f>
        <v>2881805500</v>
      </c>
      <c r="F57" s="117">
        <f>SUM(F46:F56)</f>
        <v>2898557096</v>
      </c>
      <c r="G57" s="117">
        <f>SUM(G46:G56)</f>
        <v>-16751596</v>
      </c>
      <c r="H57" s="247" t="s">
        <v>438</v>
      </c>
      <c r="I57" s="248"/>
      <c r="J57" s="249"/>
      <c r="K57" s="118">
        <f>SUM(K46:K56)</f>
        <v>2881805500</v>
      </c>
      <c r="L57" s="118">
        <f>SUM(L46:L56)</f>
        <v>2898557096</v>
      </c>
      <c r="M57" s="119">
        <f>SUM(M46:M56)</f>
        <v>-16751596</v>
      </c>
      <c r="N57" s="4"/>
      <c r="O57" s="4"/>
    </row>
    <row r="58" spans="1:15" ht="27" x14ac:dyDescent="0.3">
      <c r="A58" s="250" t="s">
        <v>457</v>
      </c>
      <c r="B58" s="239" t="s">
        <v>65</v>
      </c>
      <c r="C58" s="62" t="s">
        <v>10</v>
      </c>
      <c r="D58" s="93" t="s">
        <v>388</v>
      </c>
      <c r="E58" s="8">
        <v>340995000</v>
      </c>
      <c r="F58" s="8">
        <v>340787420</v>
      </c>
      <c r="G58" s="109">
        <f>E58-F58</f>
        <v>207580</v>
      </c>
      <c r="H58" s="2" t="s">
        <v>125</v>
      </c>
      <c r="I58" s="2" t="s">
        <v>69</v>
      </c>
      <c r="J58" s="6" t="s">
        <v>20</v>
      </c>
      <c r="K58" s="3">
        <v>0</v>
      </c>
      <c r="L58" s="3">
        <v>0</v>
      </c>
      <c r="M58" s="80">
        <f>K58-L58</f>
        <v>0</v>
      </c>
      <c r="N58" s="4"/>
      <c r="O58" s="4"/>
    </row>
    <row r="59" spans="1:15" ht="27" x14ac:dyDescent="0.3">
      <c r="A59" s="251"/>
      <c r="B59" s="240"/>
      <c r="C59" s="62" t="s">
        <v>392</v>
      </c>
      <c r="D59" s="93" t="s">
        <v>393</v>
      </c>
      <c r="E59" s="8">
        <v>1950000</v>
      </c>
      <c r="F59" s="8">
        <v>1090740</v>
      </c>
      <c r="G59" s="109">
        <f t="shared" ref="G59:G68" si="4">E59-F59</f>
        <v>859260</v>
      </c>
      <c r="H59" s="2" t="s">
        <v>442</v>
      </c>
      <c r="I59" s="2" t="s">
        <v>395</v>
      </c>
      <c r="J59" s="6" t="s">
        <v>458</v>
      </c>
      <c r="K59" s="3">
        <v>1798968000</v>
      </c>
      <c r="L59" s="3">
        <v>1806500709</v>
      </c>
      <c r="M59" s="80">
        <f t="shared" ref="M59:M68" si="5">K59-L59</f>
        <v>-7532709</v>
      </c>
      <c r="N59" s="4"/>
      <c r="O59" s="4"/>
    </row>
    <row r="60" spans="1:15" ht="40.5" x14ac:dyDescent="0.3">
      <c r="A60" s="251"/>
      <c r="B60" s="241"/>
      <c r="C60" s="62" t="s">
        <v>30</v>
      </c>
      <c r="D60" s="93" t="s">
        <v>76</v>
      </c>
      <c r="E60" s="8">
        <v>14322000</v>
      </c>
      <c r="F60" s="8">
        <v>10796285</v>
      </c>
      <c r="G60" s="109">
        <f t="shared" si="4"/>
        <v>3525715</v>
      </c>
      <c r="H60" s="2" t="s">
        <v>428</v>
      </c>
      <c r="I60" s="2" t="s">
        <v>399</v>
      </c>
      <c r="J60" s="6" t="s">
        <v>400</v>
      </c>
      <c r="K60" s="3">
        <v>2710901000</v>
      </c>
      <c r="L60" s="3">
        <v>2706337714</v>
      </c>
      <c r="M60" s="80">
        <f t="shared" si="5"/>
        <v>4563286</v>
      </c>
      <c r="N60" s="4"/>
      <c r="O60" s="4"/>
    </row>
    <row r="61" spans="1:15" x14ac:dyDescent="0.3">
      <c r="A61" s="251"/>
      <c r="B61" s="62" t="s">
        <v>443</v>
      </c>
      <c r="C61" s="62" t="s">
        <v>31</v>
      </c>
      <c r="D61" s="93" t="s">
        <v>403</v>
      </c>
      <c r="E61" s="8">
        <v>4900000</v>
      </c>
      <c r="F61" s="8">
        <v>4166000</v>
      </c>
      <c r="G61" s="109">
        <f t="shared" si="4"/>
        <v>734000</v>
      </c>
      <c r="H61" s="242" t="s">
        <v>404</v>
      </c>
      <c r="I61" s="242" t="s">
        <v>39</v>
      </c>
      <c r="J61" s="6" t="s">
        <v>23</v>
      </c>
      <c r="K61" s="3">
        <v>1000200</v>
      </c>
      <c r="L61" s="3">
        <v>0</v>
      </c>
      <c r="M61" s="80">
        <f t="shared" si="5"/>
        <v>1000200</v>
      </c>
      <c r="N61" s="9">
        <f>L61+L62</f>
        <v>15038008</v>
      </c>
      <c r="O61" s="4"/>
    </row>
    <row r="62" spans="1:15" x14ac:dyDescent="0.3">
      <c r="A62" s="251"/>
      <c r="B62" s="62" t="s">
        <v>459</v>
      </c>
      <c r="C62" s="62" t="s">
        <v>408</v>
      </c>
      <c r="D62" s="93" t="s">
        <v>460</v>
      </c>
      <c r="E62" s="8">
        <v>3963762210</v>
      </c>
      <c r="F62" s="8">
        <v>3869303933</v>
      </c>
      <c r="G62" s="109">
        <f t="shared" si="4"/>
        <v>94458277</v>
      </c>
      <c r="H62" s="243"/>
      <c r="I62" s="243"/>
      <c r="J62" s="6" t="s">
        <v>410</v>
      </c>
      <c r="K62" s="3">
        <v>13746268</v>
      </c>
      <c r="L62" s="3">
        <v>15038008</v>
      </c>
      <c r="M62" s="80">
        <f t="shared" si="5"/>
        <v>-1291740</v>
      </c>
      <c r="N62" s="4"/>
      <c r="O62" s="4"/>
    </row>
    <row r="63" spans="1:15" x14ac:dyDescent="0.3">
      <c r="A63" s="251"/>
      <c r="B63" s="62" t="s">
        <v>461</v>
      </c>
      <c r="C63" s="62" t="s">
        <v>447</v>
      </c>
      <c r="D63" s="93" t="s">
        <v>413</v>
      </c>
      <c r="E63" s="8"/>
      <c r="F63" s="8"/>
      <c r="G63" s="109">
        <f t="shared" si="4"/>
        <v>0</v>
      </c>
      <c r="H63" s="2" t="s">
        <v>462</v>
      </c>
      <c r="I63" s="2" t="s">
        <v>463</v>
      </c>
      <c r="J63" s="6" t="s">
        <v>464</v>
      </c>
      <c r="K63" s="3">
        <v>0</v>
      </c>
      <c r="L63" s="3">
        <v>0</v>
      </c>
      <c r="M63" s="80">
        <f t="shared" si="5"/>
        <v>0</v>
      </c>
      <c r="N63" s="4"/>
      <c r="O63" s="4"/>
    </row>
    <row r="64" spans="1:15" x14ac:dyDescent="0.3">
      <c r="A64" s="251"/>
      <c r="B64" s="62" t="s">
        <v>448</v>
      </c>
      <c r="C64" s="62" t="s">
        <v>155</v>
      </c>
      <c r="D64" s="93" t="s">
        <v>465</v>
      </c>
      <c r="E64" s="8"/>
      <c r="F64" s="8"/>
      <c r="G64" s="109">
        <f t="shared" si="4"/>
        <v>0</v>
      </c>
      <c r="H64" s="2" t="s">
        <v>451</v>
      </c>
      <c r="I64" s="2" t="s">
        <v>97</v>
      </c>
      <c r="J64" s="6" t="s">
        <v>452</v>
      </c>
      <c r="K64" s="3">
        <v>0</v>
      </c>
      <c r="L64" s="3">
        <v>0</v>
      </c>
      <c r="M64" s="80">
        <f t="shared" si="5"/>
        <v>0</v>
      </c>
      <c r="N64" s="4"/>
      <c r="O64" s="4"/>
    </row>
    <row r="65" spans="1:15" x14ac:dyDescent="0.3">
      <c r="A65" s="251"/>
      <c r="B65" s="62" t="s">
        <v>422</v>
      </c>
      <c r="C65" s="62" t="s">
        <v>454</v>
      </c>
      <c r="D65" s="93" t="s">
        <v>424</v>
      </c>
      <c r="E65" s="8"/>
      <c r="F65" s="8"/>
      <c r="G65" s="109">
        <f t="shared" si="4"/>
        <v>0</v>
      </c>
      <c r="H65" s="242" t="s">
        <v>466</v>
      </c>
      <c r="I65" s="242" t="s">
        <v>371</v>
      </c>
      <c r="J65" s="6" t="s">
        <v>26</v>
      </c>
      <c r="K65" s="3">
        <v>142677796</v>
      </c>
      <c r="L65" s="3">
        <v>142677796</v>
      </c>
      <c r="M65" s="80">
        <f t="shared" si="5"/>
        <v>0</v>
      </c>
      <c r="N65" s="4"/>
      <c r="O65" s="4"/>
    </row>
    <row r="66" spans="1:15" ht="27" x14ac:dyDescent="0.3">
      <c r="A66" s="251"/>
      <c r="B66" s="62" t="s">
        <v>373</v>
      </c>
      <c r="C66" s="62" t="s">
        <v>106</v>
      </c>
      <c r="D66" s="93" t="s">
        <v>119</v>
      </c>
      <c r="E66" s="8">
        <v>356490790</v>
      </c>
      <c r="F66" s="8">
        <v>17808106</v>
      </c>
      <c r="G66" s="109">
        <f t="shared" si="4"/>
        <v>338682684</v>
      </c>
      <c r="H66" s="243"/>
      <c r="I66" s="243"/>
      <c r="J66" s="6" t="s">
        <v>107</v>
      </c>
      <c r="K66" s="3">
        <v>1481532</v>
      </c>
      <c r="L66" s="3">
        <v>1481532</v>
      </c>
      <c r="M66" s="80">
        <f t="shared" si="5"/>
        <v>0</v>
      </c>
      <c r="N66" s="4"/>
      <c r="O66" s="4"/>
    </row>
    <row r="67" spans="1:15" ht="27" x14ac:dyDescent="0.3">
      <c r="A67" s="251"/>
      <c r="B67" s="62" t="s">
        <v>377</v>
      </c>
      <c r="C67" s="62" t="s">
        <v>108</v>
      </c>
      <c r="D67" s="93" t="s">
        <v>377</v>
      </c>
      <c r="E67" s="8"/>
      <c r="F67" s="8">
        <v>445573007</v>
      </c>
      <c r="G67" s="109">
        <f t="shared" si="4"/>
        <v>-445573007</v>
      </c>
      <c r="H67" s="242" t="s">
        <v>378</v>
      </c>
      <c r="I67" s="242" t="s">
        <v>379</v>
      </c>
      <c r="J67" s="6" t="s">
        <v>111</v>
      </c>
      <c r="K67" s="3">
        <v>255672</v>
      </c>
      <c r="L67" s="3">
        <v>124242</v>
      </c>
      <c r="M67" s="80">
        <f t="shared" si="5"/>
        <v>131430</v>
      </c>
      <c r="N67" s="4"/>
      <c r="O67" s="4"/>
    </row>
    <row r="68" spans="1:15" x14ac:dyDescent="0.3">
      <c r="A68" s="251"/>
      <c r="B68" s="110"/>
      <c r="C68" s="110"/>
      <c r="D68" s="167"/>
      <c r="E68" s="8">
        <v>0</v>
      </c>
      <c r="F68" s="8">
        <v>0</v>
      </c>
      <c r="G68" s="109">
        <f t="shared" si="4"/>
        <v>0</v>
      </c>
      <c r="H68" s="243"/>
      <c r="I68" s="243"/>
      <c r="J68" s="6" t="s">
        <v>28</v>
      </c>
      <c r="K68" s="3">
        <v>13389532</v>
      </c>
      <c r="L68" s="3">
        <v>17365490</v>
      </c>
      <c r="M68" s="80">
        <f t="shared" si="5"/>
        <v>-3975958</v>
      </c>
      <c r="N68" s="4"/>
      <c r="O68" s="4"/>
    </row>
    <row r="69" spans="1:15" ht="17.25" thickBot="1" x14ac:dyDescent="0.35">
      <c r="A69" s="252"/>
      <c r="B69" s="244" t="s">
        <v>438</v>
      </c>
      <c r="C69" s="245"/>
      <c r="D69" s="246"/>
      <c r="E69" s="111">
        <f>SUM(E58:E68)</f>
        <v>4682420000</v>
      </c>
      <c r="F69" s="111">
        <f>SUM(F58:F68)</f>
        <v>4689525491</v>
      </c>
      <c r="G69" s="112">
        <f>SUM(G58:G68)</f>
        <v>-7105491</v>
      </c>
      <c r="H69" s="247" t="s">
        <v>175</v>
      </c>
      <c r="I69" s="248"/>
      <c r="J69" s="249"/>
      <c r="K69" s="113">
        <f>SUM(K58:K68)</f>
        <v>4682420000</v>
      </c>
      <c r="L69" s="113">
        <f>SUM(L58:L68)</f>
        <v>4689525491</v>
      </c>
      <c r="M69" s="114">
        <f>SUM(M58:M68)</f>
        <v>-7105491</v>
      </c>
      <c r="N69" s="9"/>
      <c r="O69" s="4"/>
    </row>
    <row r="70" spans="1:15" ht="27" x14ac:dyDescent="0.3">
      <c r="A70" s="236" t="s">
        <v>467</v>
      </c>
      <c r="B70" s="239" t="s">
        <v>65</v>
      </c>
      <c r="C70" s="62" t="s">
        <v>468</v>
      </c>
      <c r="D70" s="93" t="s">
        <v>469</v>
      </c>
      <c r="E70" s="8">
        <v>316514180</v>
      </c>
      <c r="F70" s="8">
        <v>313613466</v>
      </c>
      <c r="G70" s="109">
        <f t="shared" ref="G70:G80" si="6">E70-F70</f>
        <v>2900714</v>
      </c>
      <c r="H70" s="2" t="s">
        <v>389</v>
      </c>
      <c r="I70" s="2" t="s">
        <v>440</v>
      </c>
      <c r="J70" s="6" t="s">
        <v>470</v>
      </c>
      <c r="K70" s="3">
        <v>0</v>
      </c>
      <c r="L70" s="3">
        <v>0</v>
      </c>
      <c r="M70" s="80">
        <f>K70-L70</f>
        <v>0</v>
      </c>
      <c r="N70" s="4"/>
      <c r="O70" s="4"/>
    </row>
    <row r="71" spans="1:15" ht="27" x14ac:dyDescent="0.3">
      <c r="A71" s="237"/>
      <c r="B71" s="240"/>
      <c r="C71" s="62" t="s">
        <v>441</v>
      </c>
      <c r="D71" s="93" t="s">
        <v>115</v>
      </c>
      <c r="E71" s="8">
        <v>0</v>
      </c>
      <c r="F71" s="8">
        <v>0</v>
      </c>
      <c r="G71" s="109">
        <f t="shared" si="6"/>
        <v>0</v>
      </c>
      <c r="H71" s="2" t="s">
        <v>394</v>
      </c>
      <c r="I71" s="2" t="s">
        <v>395</v>
      </c>
      <c r="J71" s="6" t="s">
        <v>132</v>
      </c>
      <c r="K71" s="3">
        <v>2000000</v>
      </c>
      <c r="L71" s="3">
        <v>2500000</v>
      </c>
      <c r="M71" s="80">
        <f t="shared" ref="M71:M80" si="7">K71-L71</f>
        <v>-500000</v>
      </c>
      <c r="N71" s="4"/>
      <c r="O71" s="4"/>
    </row>
    <row r="72" spans="1:15" ht="40.5" x14ac:dyDescent="0.3">
      <c r="A72" s="237"/>
      <c r="B72" s="241"/>
      <c r="C72" s="62" t="s">
        <v>397</v>
      </c>
      <c r="D72" s="93" t="s">
        <v>398</v>
      </c>
      <c r="E72" s="8">
        <v>38600000</v>
      </c>
      <c r="F72" s="8">
        <v>34811110</v>
      </c>
      <c r="G72" s="109">
        <f t="shared" si="6"/>
        <v>3788890</v>
      </c>
      <c r="H72" s="2" t="s">
        <v>135</v>
      </c>
      <c r="I72" s="2" t="s">
        <v>136</v>
      </c>
      <c r="J72" s="6" t="s">
        <v>471</v>
      </c>
      <c r="K72" s="3">
        <v>567994000</v>
      </c>
      <c r="L72" s="3">
        <v>567445590</v>
      </c>
      <c r="M72" s="80">
        <f t="shared" si="7"/>
        <v>548410</v>
      </c>
      <c r="N72" s="4"/>
      <c r="O72" s="4"/>
    </row>
    <row r="73" spans="1:15" x14ac:dyDescent="0.3">
      <c r="A73" s="237"/>
      <c r="B73" s="62" t="s">
        <v>138</v>
      </c>
      <c r="C73" s="62" t="s">
        <v>402</v>
      </c>
      <c r="D73" s="93" t="s">
        <v>403</v>
      </c>
      <c r="E73" s="8">
        <v>16000000</v>
      </c>
      <c r="F73" s="8">
        <v>16000000</v>
      </c>
      <c r="G73" s="109">
        <f t="shared" si="6"/>
        <v>0</v>
      </c>
      <c r="H73" s="242" t="s">
        <v>472</v>
      </c>
      <c r="I73" s="242" t="s">
        <v>405</v>
      </c>
      <c r="J73" s="6" t="s">
        <v>406</v>
      </c>
      <c r="K73" s="3">
        <v>208160500</v>
      </c>
      <c r="L73" s="3">
        <v>213167526</v>
      </c>
      <c r="M73" s="80">
        <f t="shared" si="7"/>
        <v>-5007026</v>
      </c>
      <c r="N73" s="9">
        <f>L73+L74</f>
        <v>274469520</v>
      </c>
      <c r="O73" s="4"/>
    </row>
    <row r="74" spans="1:15" x14ac:dyDescent="0.3">
      <c r="A74" s="237"/>
      <c r="B74" s="62" t="s">
        <v>459</v>
      </c>
      <c r="C74" s="62" t="s">
        <v>408</v>
      </c>
      <c r="D74" s="93" t="s">
        <v>460</v>
      </c>
      <c r="E74" s="8">
        <v>521085820</v>
      </c>
      <c r="F74" s="8">
        <v>435062843</v>
      </c>
      <c r="G74" s="109">
        <f t="shared" si="6"/>
        <v>86022977</v>
      </c>
      <c r="H74" s="243"/>
      <c r="I74" s="243"/>
      <c r="J74" s="6" t="s">
        <v>24</v>
      </c>
      <c r="K74" s="3">
        <v>40015000</v>
      </c>
      <c r="L74" s="3">
        <v>61301994</v>
      </c>
      <c r="M74" s="80">
        <f t="shared" si="7"/>
        <v>-21286994</v>
      </c>
      <c r="N74" s="4"/>
      <c r="O74" s="4"/>
    </row>
    <row r="75" spans="1:15" x14ac:dyDescent="0.3">
      <c r="A75" s="237"/>
      <c r="B75" s="62" t="s">
        <v>89</v>
      </c>
      <c r="C75" s="62" t="s">
        <v>412</v>
      </c>
      <c r="D75" s="93" t="s">
        <v>413</v>
      </c>
      <c r="E75" s="8">
        <v>0</v>
      </c>
      <c r="F75" s="8">
        <v>0</v>
      </c>
      <c r="G75" s="109">
        <f t="shared" si="6"/>
        <v>0</v>
      </c>
      <c r="H75" s="2" t="s">
        <v>414</v>
      </c>
      <c r="I75" s="2" t="s">
        <v>473</v>
      </c>
      <c r="J75" s="6" t="s">
        <v>93</v>
      </c>
      <c r="K75" s="3">
        <v>0</v>
      </c>
      <c r="L75" s="3">
        <v>0</v>
      </c>
      <c r="M75" s="80">
        <f t="shared" si="7"/>
        <v>0</v>
      </c>
      <c r="N75" s="4"/>
      <c r="O75" s="4"/>
    </row>
    <row r="76" spans="1:15" x14ac:dyDescent="0.3">
      <c r="A76" s="237"/>
      <c r="B76" s="62" t="s">
        <v>416</v>
      </c>
      <c r="C76" s="62" t="s">
        <v>449</v>
      </c>
      <c r="D76" s="93" t="s">
        <v>118</v>
      </c>
      <c r="E76" s="8">
        <v>0</v>
      </c>
      <c r="F76" s="8">
        <v>0</v>
      </c>
      <c r="G76" s="109">
        <f t="shared" si="6"/>
        <v>0</v>
      </c>
      <c r="H76" s="2" t="s">
        <v>419</v>
      </c>
      <c r="I76" s="2" t="s">
        <v>420</v>
      </c>
      <c r="J76" s="6" t="s">
        <v>42</v>
      </c>
      <c r="K76" s="3">
        <v>0</v>
      </c>
      <c r="L76" s="3">
        <v>0</v>
      </c>
      <c r="M76" s="80">
        <f t="shared" si="7"/>
        <v>0</v>
      </c>
      <c r="N76" s="4"/>
      <c r="O76" s="4"/>
    </row>
    <row r="77" spans="1:15" x14ac:dyDescent="0.3">
      <c r="A77" s="237"/>
      <c r="B77" s="62" t="s">
        <v>99</v>
      </c>
      <c r="C77" s="62" t="s">
        <v>34</v>
      </c>
      <c r="D77" s="93" t="s">
        <v>424</v>
      </c>
      <c r="E77" s="8">
        <v>1800000</v>
      </c>
      <c r="F77" s="8">
        <v>1800000</v>
      </c>
      <c r="G77" s="109">
        <f t="shared" si="6"/>
        <v>0</v>
      </c>
      <c r="H77" s="242" t="s">
        <v>370</v>
      </c>
      <c r="I77" s="242" t="s">
        <v>456</v>
      </c>
      <c r="J77" s="6" t="s">
        <v>474</v>
      </c>
      <c r="K77" s="3">
        <v>64473973</v>
      </c>
      <c r="L77" s="3">
        <v>64473973</v>
      </c>
      <c r="M77" s="80">
        <f t="shared" si="7"/>
        <v>0</v>
      </c>
      <c r="N77" s="4"/>
      <c r="O77" s="4"/>
    </row>
    <row r="78" spans="1:15" ht="27" x14ac:dyDescent="0.3">
      <c r="A78" s="237"/>
      <c r="B78" s="62" t="s">
        <v>373</v>
      </c>
      <c r="C78" s="62" t="s">
        <v>430</v>
      </c>
      <c r="D78" s="93" t="s">
        <v>425</v>
      </c>
      <c r="E78" s="8">
        <v>15000000</v>
      </c>
      <c r="F78" s="8">
        <v>12255798</v>
      </c>
      <c r="G78" s="109">
        <f t="shared" si="6"/>
        <v>2744202</v>
      </c>
      <c r="H78" s="243"/>
      <c r="I78" s="243"/>
      <c r="J78" s="6" t="s">
        <v>432</v>
      </c>
      <c r="K78" s="3">
        <v>24300733</v>
      </c>
      <c r="L78" s="3">
        <v>24300733</v>
      </c>
      <c r="M78" s="80">
        <f t="shared" si="7"/>
        <v>0</v>
      </c>
      <c r="N78" s="4"/>
      <c r="O78" s="4"/>
    </row>
    <row r="79" spans="1:15" ht="27" x14ac:dyDescent="0.3">
      <c r="A79" s="237"/>
      <c r="B79" s="62" t="s">
        <v>433</v>
      </c>
      <c r="C79" s="62" t="s">
        <v>108</v>
      </c>
      <c r="D79" s="93" t="s">
        <v>377</v>
      </c>
      <c r="E79" s="8">
        <v>0</v>
      </c>
      <c r="F79" s="8">
        <v>121701912</v>
      </c>
      <c r="G79" s="109">
        <f t="shared" si="6"/>
        <v>-121701912</v>
      </c>
      <c r="H79" s="242" t="s">
        <v>109</v>
      </c>
      <c r="I79" s="242" t="s">
        <v>435</v>
      </c>
      <c r="J79" s="6" t="s">
        <v>380</v>
      </c>
      <c r="K79" s="3">
        <v>105794</v>
      </c>
      <c r="L79" s="3">
        <v>105313</v>
      </c>
      <c r="M79" s="80">
        <f t="shared" si="7"/>
        <v>481</v>
      </c>
      <c r="N79" s="4"/>
      <c r="O79" s="4"/>
    </row>
    <row r="80" spans="1:15" x14ac:dyDescent="0.3">
      <c r="A80" s="237"/>
      <c r="B80" s="110"/>
      <c r="C80" s="110"/>
      <c r="D80" s="167"/>
      <c r="E80" s="8">
        <v>0</v>
      </c>
      <c r="F80" s="8">
        <v>0</v>
      </c>
      <c r="G80" s="109">
        <f t="shared" si="6"/>
        <v>0</v>
      </c>
      <c r="H80" s="243"/>
      <c r="I80" s="243"/>
      <c r="J80" s="6" t="s">
        <v>426</v>
      </c>
      <c r="K80" s="3">
        <v>1950000</v>
      </c>
      <c r="L80" s="3">
        <v>1950000</v>
      </c>
      <c r="M80" s="80">
        <f t="shared" si="7"/>
        <v>0</v>
      </c>
      <c r="N80" s="4"/>
      <c r="O80" s="4"/>
    </row>
    <row r="81" spans="1:15" ht="17.25" thickBot="1" x14ac:dyDescent="0.35">
      <c r="A81" s="238"/>
      <c r="B81" s="244" t="s">
        <v>427</v>
      </c>
      <c r="C81" s="245"/>
      <c r="D81" s="246"/>
      <c r="E81" s="111">
        <f>SUM(E70:E80)</f>
        <v>909000000</v>
      </c>
      <c r="F81" s="111">
        <f>SUM(F70:F80)</f>
        <v>935245129</v>
      </c>
      <c r="G81" s="112">
        <f>SUM(G70:G80)</f>
        <v>-26245129</v>
      </c>
      <c r="H81" s="247" t="s">
        <v>438</v>
      </c>
      <c r="I81" s="248"/>
      <c r="J81" s="249"/>
      <c r="K81" s="113">
        <f>SUM(K70:K80)</f>
        <v>909000000</v>
      </c>
      <c r="L81" s="113">
        <f>SUM(L70:L80)</f>
        <v>935245129</v>
      </c>
      <c r="M81" s="114">
        <f>SUM(M70:M80)</f>
        <v>-26245129</v>
      </c>
      <c r="N81" s="4"/>
      <c r="O81" s="4"/>
    </row>
    <row r="82" spans="1:15" ht="27" x14ac:dyDescent="0.3">
      <c r="A82" s="227" t="s">
        <v>299</v>
      </c>
      <c r="B82" s="230" t="s">
        <v>180</v>
      </c>
      <c r="C82" s="120" t="s">
        <v>181</v>
      </c>
      <c r="D82" s="120" t="s">
        <v>182</v>
      </c>
      <c r="E82" s="121">
        <v>1977603736</v>
      </c>
      <c r="F82" s="121">
        <v>1836357121</v>
      </c>
      <c r="G82" s="122">
        <f>E82-F82</f>
        <v>141246615</v>
      </c>
      <c r="H82" s="29" t="s">
        <v>255</v>
      </c>
      <c r="I82" s="30" t="s">
        <v>475</v>
      </c>
      <c r="J82" s="31" t="s">
        <v>476</v>
      </c>
      <c r="K82" s="123">
        <v>518869800</v>
      </c>
      <c r="L82" s="123">
        <v>440601249</v>
      </c>
      <c r="M82" s="124">
        <f>K82-L82</f>
        <v>78268551</v>
      </c>
    </row>
    <row r="83" spans="1:15" ht="27" x14ac:dyDescent="0.3">
      <c r="A83" s="228"/>
      <c r="B83" s="231"/>
      <c r="C83" s="125" t="s">
        <v>186</v>
      </c>
      <c r="D83" s="125" t="s">
        <v>187</v>
      </c>
      <c r="E83" s="126">
        <v>42590000</v>
      </c>
      <c r="F83" s="126">
        <v>13019160</v>
      </c>
      <c r="G83" s="127">
        <f>E83-F83</f>
        <v>29570840</v>
      </c>
      <c r="H83" s="59" t="s">
        <v>477</v>
      </c>
      <c r="I83" s="36" t="s">
        <v>478</v>
      </c>
      <c r="J83" s="37" t="s">
        <v>479</v>
      </c>
      <c r="K83" s="128">
        <v>600000</v>
      </c>
      <c r="L83" s="128">
        <v>777000</v>
      </c>
      <c r="M83" s="129">
        <f>K83-L83</f>
        <v>-177000</v>
      </c>
    </row>
    <row r="84" spans="1:15" ht="40.5" x14ac:dyDescent="0.3">
      <c r="A84" s="228"/>
      <c r="B84" s="220"/>
      <c r="C84" s="130" t="s">
        <v>191</v>
      </c>
      <c r="D84" s="130" t="s">
        <v>192</v>
      </c>
      <c r="E84" s="126">
        <v>363405000</v>
      </c>
      <c r="F84" s="126">
        <v>137164110</v>
      </c>
      <c r="G84" s="127">
        <f t="shared" ref="G84:G95" si="8">E84-F84</f>
        <v>226240890</v>
      </c>
      <c r="H84" s="40" t="s">
        <v>480</v>
      </c>
      <c r="I84" s="67" t="s">
        <v>481</v>
      </c>
      <c r="J84" s="67" t="s">
        <v>79</v>
      </c>
      <c r="K84" s="38">
        <v>492236540</v>
      </c>
      <c r="L84" s="38">
        <v>492242099</v>
      </c>
      <c r="M84" s="129">
        <f t="shared" ref="M84" si="9">K84-L84</f>
        <v>-5559</v>
      </c>
    </row>
    <row r="85" spans="1:15" ht="27" x14ac:dyDescent="0.3">
      <c r="A85" s="228"/>
      <c r="B85" s="125" t="s">
        <v>196</v>
      </c>
      <c r="C85" s="125" t="s">
        <v>197</v>
      </c>
      <c r="D85" s="125" t="s">
        <v>243</v>
      </c>
      <c r="E85" s="126">
        <v>159328000</v>
      </c>
      <c r="F85" s="126">
        <v>31844521</v>
      </c>
      <c r="G85" s="127">
        <f t="shared" si="8"/>
        <v>127483479</v>
      </c>
      <c r="H85" s="222" t="s">
        <v>482</v>
      </c>
      <c r="I85" s="225" t="s">
        <v>483</v>
      </c>
      <c r="J85" s="67" t="s">
        <v>484</v>
      </c>
      <c r="K85" s="128">
        <v>0</v>
      </c>
      <c r="L85" s="128">
        <v>0</v>
      </c>
      <c r="M85" s="129">
        <v>0</v>
      </c>
      <c r="N85" s="60">
        <f>L85+L86</f>
        <v>124175135</v>
      </c>
    </row>
    <row r="86" spans="1:15" x14ac:dyDescent="0.3">
      <c r="A86" s="228"/>
      <c r="B86" s="130" t="s">
        <v>202</v>
      </c>
      <c r="C86" s="130" t="s">
        <v>236</v>
      </c>
      <c r="D86" s="130" t="s">
        <v>485</v>
      </c>
      <c r="E86" s="126">
        <v>1143447513</v>
      </c>
      <c r="F86" s="126">
        <v>956968495</v>
      </c>
      <c r="G86" s="127">
        <f t="shared" si="8"/>
        <v>186479018</v>
      </c>
      <c r="H86" s="223"/>
      <c r="I86" s="232"/>
      <c r="J86" s="67" t="s">
        <v>265</v>
      </c>
      <c r="K86" s="128">
        <v>81600000</v>
      </c>
      <c r="L86" s="131">
        <v>124175135</v>
      </c>
      <c r="M86" s="129">
        <v>-42575135</v>
      </c>
    </row>
    <row r="87" spans="1:15" ht="27" x14ac:dyDescent="0.3">
      <c r="A87" s="228"/>
      <c r="B87" s="130" t="s">
        <v>244</v>
      </c>
      <c r="C87" s="130" t="s">
        <v>245</v>
      </c>
      <c r="D87" s="130" t="s">
        <v>208</v>
      </c>
      <c r="E87" s="131">
        <v>0</v>
      </c>
      <c r="F87" s="131">
        <v>0</v>
      </c>
      <c r="G87" s="127">
        <f t="shared" si="8"/>
        <v>0</v>
      </c>
      <c r="H87" s="222" t="s">
        <v>486</v>
      </c>
      <c r="I87" s="225" t="s">
        <v>267</v>
      </c>
      <c r="J87" s="39" t="s">
        <v>487</v>
      </c>
      <c r="K87" s="38">
        <v>1568742590</v>
      </c>
      <c r="L87" s="38">
        <v>1520282130</v>
      </c>
      <c r="M87" s="129">
        <v>48460460</v>
      </c>
    </row>
    <row r="88" spans="1:15" ht="27" x14ac:dyDescent="0.3">
      <c r="A88" s="228"/>
      <c r="B88" s="130" t="s">
        <v>488</v>
      </c>
      <c r="C88" s="130" t="s">
        <v>489</v>
      </c>
      <c r="D88" s="130" t="s">
        <v>490</v>
      </c>
      <c r="E88" s="131">
        <v>0</v>
      </c>
      <c r="F88" s="131">
        <v>0</v>
      </c>
      <c r="G88" s="127">
        <f t="shared" si="8"/>
        <v>0</v>
      </c>
      <c r="H88" s="223"/>
      <c r="I88" s="232"/>
      <c r="J88" s="39" t="s">
        <v>491</v>
      </c>
      <c r="K88" s="38">
        <v>256002480</v>
      </c>
      <c r="L88" s="38">
        <v>241120370</v>
      </c>
      <c r="M88" s="129">
        <v>14882110</v>
      </c>
    </row>
    <row r="89" spans="1:15" x14ac:dyDescent="0.3">
      <c r="A89" s="228"/>
      <c r="B89" s="130" t="s">
        <v>492</v>
      </c>
      <c r="C89" s="130" t="s">
        <v>493</v>
      </c>
      <c r="D89" s="130" t="s">
        <v>275</v>
      </c>
      <c r="E89" s="131">
        <v>6613157</v>
      </c>
      <c r="F89" s="131">
        <v>832870</v>
      </c>
      <c r="G89" s="127">
        <f t="shared" si="8"/>
        <v>5780287</v>
      </c>
      <c r="H89" s="40" t="s">
        <v>276</v>
      </c>
      <c r="I89" s="67" t="s">
        <v>277</v>
      </c>
      <c r="J89" s="67" t="s">
        <v>278</v>
      </c>
      <c r="K89" s="38">
        <v>0</v>
      </c>
      <c r="L89" s="42">
        <v>0</v>
      </c>
      <c r="M89" s="129">
        <v>0</v>
      </c>
    </row>
    <row r="90" spans="1:15" ht="27" x14ac:dyDescent="0.3">
      <c r="A90" s="228"/>
      <c r="B90" s="125" t="s">
        <v>279</v>
      </c>
      <c r="C90" s="125" t="s">
        <v>494</v>
      </c>
      <c r="D90" s="125" t="s">
        <v>495</v>
      </c>
      <c r="E90" s="131">
        <v>20184536</v>
      </c>
      <c r="F90" s="131">
        <v>0</v>
      </c>
      <c r="G90" s="127">
        <f t="shared" si="8"/>
        <v>20184536</v>
      </c>
      <c r="H90" s="40" t="s">
        <v>496</v>
      </c>
      <c r="I90" s="67" t="s">
        <v>497</v>
      </c>
      <c r="J90" s="67" t="s">
        <v>498</v>
      </c>
      <c r="K90" s="38"/>
      <c r="L90" s="42"/>
      <c r="M90" s="129">
        <v>0</v>
      </c>
    </row>
    <row r="91" spans="1:15" x14ac:dyDescent="0.3">
      <c r="A91" s="228"/>
      <c r="B91" s="233" t="s">
        <v>285</v>
      </c>
      <c r="C91" s="235" t="s">
        <v>499</v>
      </c>
      <c r="D91" s="125" t="s">
        <v>246</v>
      </c>
      <c r="E91" s="131">
        <v>0</v>
      </c>
      <c r="F91" s="131">
        <v>0</v>
      </c>
      <c r="G91" s="127">
        <f t="shared" si="8"/>
        <v>0</v>
      </c>
      <c r="H91" s="222" t="s">
        <v>287</v>
      </c>
      <c r="I91" s="225" t="s">
        <v>500</v>
      </c>
      <c r="J91" s="67" t="s">
        <v>501</v>
      </c>
      <c r="K91" s="38">
        <v>891384532</v>
      </c>
      <c r="L91" s="38">
        <v>891384532</v>
      </c>
      <c r="M91" s="129">
        <v>0</v>
      </c>
    </row>
    <row r="92" spans="1:15" ht="27" x14ac:dyDescent="0.3">
      <c r="A92" s="228"/>
      <c r="B92" s="234"/>
      <c r="C92" s="235"/>
      <c r="D92" s="125" t="s">
        <v>502</v>
      </c>
      <c r="E92" s="131">
        <v>0</v>
      </c>
      <c r="F92" s="131">
        <v>0</v>
      </c>
      <c r="G92" s="127">
        <f t="shared" si="8"/>
        <v>0</v>
      </c>
      <c r="H92" s="223"/>
      <c r="I92" s="232"/>
      <c r="J92" s="67" t="s">
        <v>503</v>
      </c>
      <c r="K92" s="38">
        <v>146229866</v>
      </c>
      <c r="L92" s="38">
        <v>146229866</v>
      </c>
      <c r="M92" s="129">
        <v>0</v>
      </c>
    </row>
    <row r="93" spans="1:15" ht="27" x14ac:dyDescent="0.3">
      <c r="A93" s="228"/>
      <c r="B93" s="219" t="s">
        <v>291</v>
      </c>
      <c r="C93" s="221" t="s">
        <v>504</v>
      </c>
      <c r="D93" s="125" t="s">
        <v>505</v>
      </c>
      <c r="E93" s="126">
        <v>179581682</v>
      </c>
      <c r="F93" s="126">
        <v>0</v>
      </c>
      <c r="G93" s="127">
        <f t="shared" si="8"/>
        <v>179581682</v>
      </c>
      <c r="H93" s="222" t="s">
        <v>247</v>
      </c>
      <c r="I93" s="219" t="s">
        <v>248</v>
      </c>
      <c r="J93" s="67" t="s">
        <v>231</v>
      </c>
      <c r="K93" s="38">
        <v>7600000</v>
      </c>
      <c r="L93" s="38">
        <v>7327402</v>
      </c>
      <c r="M93" s="129">
        <v>272598</v>
      </c>
    </row>
    <row r="94" spans="1:15" ht="27" x14ac:dyDescent="0.3">
      <c r="A94" s="228"/>
      <c r="B94" s="220"/>
      <c r="C94" s="221"/>
      <c r="D94" s="125" t="s">
        <v>294</v>
      </c>
      <c r="E94" s="126">
        <v>173206376</v>
      </c>
      <c r="F94" s="126">
        <v>0</v>
      </c>
      <c r="G94" s="127">
        <f t="shared" si="8"/>
        <v>173206376</v>
      </c>
      <c r="H94" s="223"/>
      <c r="I94" s="220"/>
      <c r="J94" s="67" t="s">
        <v>232</v>
      </c>
      <c r="K94" s="43">
        <v>102694192</v>
      </c>
      <c r="L94" s="43">
        <v>113673732</v>
      </c>
      <c r="M94" s="129">
        <v>-10979540</v>
      </c>
    </row>
    <row r="95" spans="1:15" ht="27" x14ac:dyDescent="0.3">
      <c r="A95" s="228"/>
      <c r="B95" s="130" t="s">
        <v>228</v>
      </c>
      <c r="C95" s="130" t="s">
        <v>228</v>
      </c>
      <c r="D95" s="125" t="s">
        <v>295</v>
      </c>
      <c r="E95" s="132"/>
      <c r="F95" s="126">
        <v>1001627238</v>
      </c>
      <c r="G95" s="127">
        <f t="shared" si="8"/>
        <v>-1001627238</v>
      </c>
      <c r="H95" s="222" t="s">
        <v>249</v>
      </c>
      <c r="I95" s="225" t="s">
        <v>250</v>
      </c>
      <c r="J95" s="67" t="s">
        <v>246</v>
      </c>
      <c r="K95" s="38">
        <v>0</v>
      </c>
      <c r="L95" s="38">
        <v>0</v>
      </c>
      <c r="M95" s="129">
        <v>0</v>
      </c>
    </row>
    <row r="96" spans="1:15" ht="27" x14ac:dyDescent="0.3">
      <c r="A96" s="228"/>
      <c r="B96" s="133"/>
      <c r="C96" s="133"/>
      <c r="D96" s="65"/>
      <c r="E96" s="134"/>
      <c r="F96" s="135"/>
      <c r="G96" s="136"/>
      <c r="H96" s="224"/>
      <c r="I96" s="226"/>
      <c r="J96" s="66" t="s">
        <v>251</v>
      </c>
      <c r="K96" s="137">
        <v>0</v>
      </c>
      <c r="L96" s="137">
        <v>0</v>
      </c>
      <c r="M96" s="138">
        <v>0</v>
      </c>
    </row>
    <row r="97" spans="1:15" ht="17.25" thickBot="1" x14ac:dyDescent="0.35">
      <c r="A97" s="229"/>
      <c r="B97" s="206" t="s">
        <v>506</v>
      </c>
      <c r="C97" s="207"/>
      <c r="D97" s="208"/>
      <c r="E97" s="139">
        <f>SUM(E82:E96)</f>
        <v>4065960000</v>
      </c>
      <c r="F97" s="139">
        <f>SUM(F82:F96)</f>
        <v>3977813515</v>
      </c>
      <c r="G97" s="140">
        <f>SUM(G82:G96)</f>
        <v>88146485</v>
      </c>
      <c r="H97" s="209" t="s">
        <v>506</v>
      </c>
      <c r="I97" s="210"/>
      <c r="J97" s="211"/>
      <c r="K97" s="141">
        <f>SUM(K82:K96)</f>
        <v>4065960000</v>
      </c>
      <c r="L97" s="141">
        <f t="shared" ref="L97:M97" si="10">SUM(L82:L96)</f>
        <v>3977813515</v>
      </c>
      <c r="M97" s="141">
        <f t="shared" si="10"/>
        <v>88146485</v>
      </c>
    </row>
    <row r="98" spans="1:15" ht="27" x14ac:dyDescent="0.3">
      <c r="A98" s="212" t="s">
        <v>507</v>
      </c>
      <c r="B98" s="214" t="s">
        <v>180</v>
      </c>
      <c r="C98" s="142" t="s">
        <v>181</v>
      </c>
      <c r="D98" s="147" t="s">
        <v>182</v>
      </c>
      <c r="E98" s="143">
        <v>179301600</v>
      </c>
      <c r="F98" s="143">
        <v>177621600</v>
      </c>
      <c r="G98" s="143">
        <f>E98-F98</f>
        <v>1680000</v>
      </c>
      <c r="H98" s="144" t="s">
        <v>183</v>
      </c>
      <c r="I98" s="144" t="s">
        <v>184</v>
      </c>
      <c r="J98" s="163" t="s">
        <v>185</v>
      </c>
      <c r="K98" s="145"/>
      <c r="L98" s="145"/>
      <c r="M98" s="146">
        <f>K98-L98</f>
        <v>0</v>
      </c>
      <c r="N98" s="4"/>
      <c r="O98" s="4"/>
    </row>
    <row r="99" spans="1:15" ht="27" x14ac:dyDescent="0.3">
      <c r="A99" s="213"/>
      <c r="B99" s="215"/>
      <c r="C99" s="142" t="s">
        <v>186</v>
      </c>
      <c r="D99" s="147" t="s">
        <v>187</v>
      </c>
      <c r="E99" s="143">
        <v>400000</v>
      </c>
      <c r="F99" s="143">
        <v>400000</v>
      </c>
      <c r="G99" s="143">
        <f t="shared" ref="G99:G108" si="11">E99-F99</f>
        <v>0</v>
      </c>
      <c r="H99" s="144" t="s">
        <v>188</v>
      </c>
      <c r="I99" s="144" t="s">
        <v>189</v>
      </c>
      <c r="J99" s="163" t="s">
        <v>190</v>
      </c>
      <c r="K99" s="145"/>
      <c r="L99" s="145"/>
      <c r="M99" s="146">
        <f t="shared" ref="M99:M108" si="12">K99-L99</f>
        <v>0</v>
      </c>
      <c r="N99" s="4"/>
      <c r="O99" s="4"/>
    </row>
    <row r="100" spans="1:15" ht="40.5" x14ac:dyDescent="0.3">
      <c r="A100" s="213"/>
      <c r="B100" s="216"/>
      <c r="C100" s="142" t="s">
        <v>191</v>
      </c>
      <c r="D100" s="147" t="s">
        <v>192</v>
      </c>
      <c r="E100" s="143">
        <v>41212220</v>
      </c>
      <c r="F100" s="143">
        <v>39925136</v>
      </c>
      <c r="G100" s="143">
        <f t="shared" si="11"/>
        <v>1287084</v>
      </c>
      <c r="H100" s="144" t="s">
        <v>193</v>
      </c>
      <c r="I100" s="144" t="s">
        <v>194</v>
      </c>
      <c r="J100" s="163" t="s">
        <v>195</v>
      </c>
      <c r="K100" s="145">
        <v>265575820</v>
      </c>
      <c r="L100" s="145">
        <v>265128820</v>
      </c>
      <c r="M100" s="146">
        <f t="shared" si="12"/>
        <v>447000</v>
      </c>
      <c r="N100" s="4"/>
      <c r="O100" s="4"/>
    </row>
    <row r="101" spans="1:15" x14ac:dyDescent="0.3">
      <c r="A101" s="213"/>
      <c r="B101" s="142" t="s">
        <v>196</v>
      </c>
      <c r="C101" s="142" t="s">
        <v>197</v>
      </c>
      <c r="D101" s="147" t="s">
        <v>198</v>
      </c>
      <c r="E101" s="143">
        <v>9708068</v>
      </c>
      <c r="F101" s="143">
        <v>5455000</v>
      </c>
      <c r="G101" s="143">
        <f t="shared" si="11"/>
        <v>4253068</v>
      </c>
      <c r="H101" s="217" t="s">
        <v>199</v>
      </c>
      <c r="I101" s="217" t="s">
        <v>200</v>
      </c>
      <c r="J101" s="163" t="s">
        <v>201</v>
      </c>
      <c r="K101" s="145">
        <v>1000000</v>
      </c>
      <c r="L101" s="145">
        <v>1000000</v>
      </c>
      <c r="M101" s="146">
        <f t="shared" si="12"/>
        <v>0</v>
      </c>
      <c r="N101" s="4"/>
      <c r="O101" s="4"/>
    </row>
    <row r="102" spans="1:15" x14ac:dyDescent="0.3">
      <c r="A102" s="213"/>
      <c r="B102" s="142" t="s">
        <v>202</v>
      </c>
      <c r="C102" s="142" t="s">
        <v>203</v>
      </c>
      <c r="D102" s="147" t="s">
        <v>204</v>
      </c>
      <c r="E102" s="143">
        <v>40300000</v>
      </c>
      <c r="F102" s="143">
        <v>34332130</v>
      </c>
      <c r="G102" s="143">
        <f t="shared" si="11"/>
        <v>5967870</v>
      </c>
      <c r="H102" s="218"/>
      <c r="I102" s="218"/>
      <c r="J102" s="163" t="s">
        <v>205</v>
      </c>
      <c r="K102" s="145">
        <v>1000000</v>
      </c>
      <c r="L102" s="145">
        <v>1000000</v>
      </c>
      <c r="M102" s="146">
        <f t="shared" si="12"/>
        <v>0</v>
      </c>
      <c r="N102" s="4"/>
      <c r="O102" s="4"/>
    </row>
    <row r="103" spans="1:15" x14ac:dyDescent="0.3">
      <c r="A103" s="213"/>
      <c r="B103" s="142" t="s">
        <v>206</v>
      </c>
      <c r="C103" s="142" t="s">
        <v>207</v>
      </c>
      <c r="D103" s="147" t="s">
        <v>208</v>
      </c>
      <c r="E103" s="143"/>
      <c r="F103" s="143"/>
      <c r="G103" s="143">
        <f t="shared" si="11"/>
        <v>0</v>
      </c>
      <c r="H103" s="144" t="s">
        <v>209</v>
      </c>
      <c r="I103" s="144" t="s">
        <v>210</v>
      </c>
      <c r="J103" s="163" t="s">
        <v>211</v>
      </c>
      <c r="K103" s="145"/>
      <c r="L103" s="145"/>
      <c r="M103" s="146">
        <f t="shared" si="12"/>
        <v>0</v>
      </c>
      <c r="N103" s="4"/>
      <c r="O103" s="4"/>
    </row>
    <row r="104" spans="1:15" x14ac:dyDescent="0.3">
      <c r="A104" s="213"/>
      <c r="B104" s="142" t="s">
        <v>212</v>
      </c>
      <c r="C104" s="142" t="s">
        <v>213</v>
      </c>
      <c r="D104" s="147" t="s">
        <v>214</v>
      </c>
      <c r="E104" s="143"/>
      <c r="F104" s="143"/>
      <c r="G104" s="143">
        <f t="shared" si="11"/>
        <v>0</v>
      </c>
      <c r="H104" s="144" t="s">
        <v>215</v>
      </c>
      <c r="I104" s="144" t="s">
        <v>216</v>
      </c>
      <c r="J104" s="163" t="s">
        <v>217</v>
      </c>
      <c r="K104" s="145"/>
      <c r="L104" s="145"/>
      <c r="M104" s="146">
        <f t="shared" si="12"/>
        <v>0</v>
      </c>
      <c r="N104" s="4"/>
      <c r="O104" s="4"/>
    </row>
    <row r="105" spans="1:15" x14ac:dyDescent="0.3">
      <c r="A105" s="213"/>
      <c r="B105" s="142" t="s">
        <v>218</v>
      </c>
      <c r="C105" s="142" t="s">
        <v>219</v>
      </c>
      <c r="D105" s="147" t="s">
        <v>220</v>
      </c>
      <c r="E105" s="143"/>
      <c r="F105" s="143"/>
      <c r="G105" s="143">
        <f t="shared" si="11"/>
        <v>0</v>
      </c>
      <c r="H105" s="217" t="s">
        <v>221</v>
      </c>
      <c r="I105" s="217" t="s">
        <v>222</v>
      </c>
      <c r="J105" s="163" t="s">
        <v>223</v>
      </c>
      <c r="K105" s="145"/>
      <c r="L105" s="145">
        <v>5788950</v>
      </c>
      <c r="M105" s="146">
        <f t="shared" si="12"/>
        <v>-5788950</v>
      </c>
      <c r="N105" s="4"/>
      <c r="O105" s="4"/>
    </row>
    <row r="106" spans="1:15" ht="27" x14ac:dyDescent="0.3">
      <c r="A106" s="213"/>
      <c r="B106" s="142" t="s">
        <v>224</v>
      </c>
      <c r="C106" s="142" t="s">
        <v>225</v>
      </c>
      <c r="D106" s="147" t="s">
        <v>226</v>
      </c>
      <c r="E106" s="143"/>
      <c r="F106" s="143">
        <v>5788950</v>
      </c>
      <c r="G106" s="143">
        <f t="shared" si="11"/>
        <v>-5788950</v>
      </c>
      <c r="H106" s="218"/>
      <c r="I106" s="218"/>
      <c r="J106" s="163" t="s">
        <v>227</v>
      </c>
      <c r="K106" s="145">
        <v>3346068</v>
      </c>
      <c r="L106" s="145">
        <v>3438708</v>
      </c>
      <c r="M106" s="146">
        <f t="shared" si="12"/>
        <v>-92640</v>
      </c>
      <c r="N106" s="4"/>
      <c r="O106" s="4"/>
    </row>
    <row r="107" spans="1:15" ht="27" x14ac:dyDescent="0.3">
      <c r="A107" s="213"/>
      <c r="B107" s="142" t="s">
        <v>228</v>
      </c>
      <c r="C107" s="142" t="s">
        <v>228</v>
      </c>
      <c r="D107" s="147" t="s">
        <v>228</v>
      </c>
      <c r="E107" s="143">
        <v>0</v>
      </c>
      <c r="F107" s="143">
        <v>12834024</v>
      </c>
      <c r="G107" s="143">
        <f t="shared" si="11"/>
        <v>-12834024</v>
      </c>
      <c r="H107" s="217" t="s">
        <v>229</v>
      </c>
      <c r="I107" s="217" t="s">
        <v>230</v>
      </c>
      <c r="J107" s="163" t="s">
        <v>231</v>
      </c>
      <c r="K107" s="145">
        <v>0</v>
      </c>
      <c r="L107" s="145">
        <v>362</v>
      </c>
      <c r="M107" s="146">
        <f t="shared" si="12"/>
        <v>-362</v>
      </c>
      <c r="N107" s="4"/>
      <c r="O107" s="4"/>
    </row>
    <row r="108" spans="1:15" x14ac:dyDescent="0.3">
      <c r="A108" s="213"/>
      <c r="B108" s="148"/>
      <c r="C108" s="148"/>
      <c r="D108" s="168"/>
      <c r="E108" s="143">
        <v>0</v>
      </c>
      <c r="F108" s="143">
        <v>0</v>
      </c>
      <c r="G108" s="143">
        <f t="shared" si="11"/>
        <v>0</v>
      </c>
      <c r="H108" s="218"/>
      <c r="I108" s="218"/>
      <c r="J108" s="163" t="s">
        <v>232</v>
      </c>
      <c r="K108" s="145">
        <v>0</v>
      </c>
      <c r="L108" s="145">
        <v>0</v>
      </c>
      <c r="M108" s="146">
        <f t="shared" si="12"/>
        <v>0</v>
      </c>
      <c r="N108" s="4"/>
      <c r="O108" s="4"/>
    </row>
    <row r="109" spans="1:15" ht="17.25" thickBot="1" x14ac:dyDescent="0.35">
      <c r="A109" s="213"/>
      <c r="B109" s="193" t="s">
        <v>233</v>
      </c>
      <c r="C109" s="194"/>
      <c r="D109" s="195"/>
      <c r="E109" s="149">
        <f>SUM(E98:E108)</f>
        <v>270921888</v>
      </c>
      <c r="F109" s="149">
        <f>SUM(F98:F108)</f>
        <v>276356840</v>
      </c>
      <c r="G109" s="150">
        <f>SUM(G98:G108)</f>
        <v>-5434952</v>
      </c>
      <c r="H109" s="196" t="s">
        <v>233</v>
      </c>
      <c r="I109" s="197"/>
      <c r="J109" s="198"/>
      <c r="K109" s="151">
        <f>SUM(K98:K108)</f>
        <v>270921888</v>
      </c>
      <c r="L109" s="151">
        <f>SUM(L98:L108)</f>
        <v>276356840</v>
      </c>
      <c r="M109" s="152">
        <f>SUM(M98:M108)</f>
        <v>-5434952</v>
      </c>
      <c r="N109" s="4"/>
      <c r="O109" s="4"/>
    </row>
    <row r="110" spans="1:15" ht="18" thickTop="1" thickBot="1" x14ac:dyDescent="0.35">
      <c r="A110" s="199" t="s">
        <v>508</v>
      </c>
      <c r="B110" s="200"/>
      <c r="C110" s="200"/>
      <c r="D110" s="201"/>
      <c r="E110" s="153">
        <f>E33+E45+E57+E69+E81+E109+E97</f>
        <v>18169791274</v>
      </c>
      <c r="F110" s="153">
        <f>F33+F45+F57+F69+F81+F109+F97</f>
        <v>18061854965</v>
      </c>
      <c r="G110" s="153">
        <f>G33+G45+G57+G69+G81+G109+G97</f>
        <v>107936309</v>
      </c>
      <c r="H110" s="202" t="s">
        <v>509</v>
      </c>
      <c r="I110" s="202"/>
      <c r="J110" s="202"/>
      <c r="K110" s="154">
        <f>K33+K45+K57+K69+K81+K109+K97</f>
        <v>18169791274</v>
      </c>
      <c r="L110" s="154">
        <f>L33+L45+L57+L69+L81+L109+L97</f>
        <v>18061854965</v>
      </c>
      <c r="M110" s="154">
        <f>M33+M45+M57+M69+M81+M109+M97</f>
        <v>107936309</v>
      </c>
      <c r="N110" s="4" t="s">
        <v>510</v>
      </c>
      <c r="O110" s="4"/>
    </row>
    <row r="111" spans="1:15" ht="17.25" thickBot="1" x14ac:dyDescent="0.35">
      <c r="A111" s="203" t="s">
        <v>511</v>
      </c>
      <c r="B111" s="204"/>
      <c r="C111" s="204"/>
      <c r="D111" s="204"/>
      <c r="E111" s="155">
        <f>E110+E21</f>
        <v>18476274477</v>
      </c>
      <c r="F111" s="155">
        <f>F110+F21</f>
        <v>18351654333</v>
      </c>
      <c r="G111" s="155">
        <f>G110+G21</f>
        <v>124620144</v>
      </c>
      <c r="H111" s="205" t="s">
        <v>512</v>
      </c>
      <c r="I111" s="205"/>
      <c r="J111" s="205"/>
      <c r="K111" s="156">
        <f>K110+K21</f>
        <v>18476274477</v>
      </c>
      <c r="L111" s="156">
        <f>L110+L21</f>
        <v>18351654333</v>
      </c>
      <c r="M111" s="157">
        <f>M110+M21</f>
        <v>124620144</v>
      </c>
      <c r="N111" s="9">
        <f>L12+L13+L25+L26+L37+L38+L49+L50+L61+L62+L73+L74+L85+L86+L101+L102</f>
        <v>1702795504</v>
      </c>
      <c r="O111" s="4">
        <v>31196500</v>
      </c>
    </row>
    <row r="112" spans="1:15" x14ac:dyDescent="0.3">
      <c r="A112" s="4"/>
      <c r="B112" s="158"/>
      <c r="C112" s="158"/>
      <c r="D112" s="169"/>
      <c r="E112" s="158"/>
      <c r="F112" s="158"/>
      <c r="G112" s="159"/>
      <c r="H112" s="4"/>
      <c r="I112" s="4"/>
      <c r="K112" s="4"/>
      <c r="L112" s="4"/>
      <c r="M112" s="9"/>
      <c r="N112" s="9">
        <f>N111+O111</f>
        <v>1733992004</v>
      </c>
      <c r="O112" s="4"/>
    </row>
  </sheetData>
  <mergeCells count="108">
    <mergeCell ref="F7:F8"/>
    <mergeCell ref="G7:G8"/>
    <mergeCell ref="H7:J7"/>
    <mergeCell ref="K7:K8"/>
    <mergeCell ref="L7:L8"/>
    <mergeCell ref="M7:M8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A9:A21"/>
    <mergeCell ref="B9:B11"/>
    <mergeCell ref="H12:H13"/>
    <mergeCell ref="I12:I13"/>
    <mergeCell ref="H16:H17"/>
    <mergeCell ref="I16:I17"/>
    <mergeCell ref="H18:H19"/>
    <mergeCell ref="I18:I19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70:A81"/>
    <mergeCell ref="B70:B72"/>
    <mergeCell ref="H73:H74"/>
    <mergeCell ref="I73:I74"/>
    <mergeCell ref="H77:H78"/>
    <mergeCell ref="I77:I78"/>
    <mergeCell ref="H79:H80"/>
    <mergeCell ref="I79:I80"/>
    <mergeCell ref="B81:D81"/>
    <mergeCell ref="H81:J81"/>
    <mergeCell ref="B82:B84"/>
    <mergeCell ref="H85:H86"/>
    <mergeCell ref="I85:I86"/>
    <mergeCell ref="H87:H88"/>
    <mergeCell ref="I87:I88"/>
    <mergeCell ref="B91:B92"/>
    <mergeCell ref="C91:C92"/>
    <mergeCell ref="H91:H92"/>
    <mergeCell ref="I91:I92"/>
    <mergeCell ref="A1:E1"/>
    <mergeCell ref="B109:D109"/>
    <mergeCell ref="H109:J109"/>
    <mergeCell ref="A110:D110"/>
    <mergeCell ref="H110:J110"/>
    <mergeCell ref="A111:D111"/>
    <mergeCell ref="H111:J111"/>
    <mergeCell ref="B97:D97"/>
    <mergeCell ref="H97:J97"/>
    <mergeCell ref="A98:A109"/>
    <mergeCell ref="B98:B100"/>
    <mergeCell ref="H101:H102"/>
    <mergeCell ref="I101:I102"/>
    <mergeCell ref="H105:H106"/>
    <mergeCell ref="I105:I106"/>
    <mergeCell ref="H107:H108"/>
    <mergeCell ref="I107:I108"/>
    <mergeCell ref="B93:B94"/>
    <mergeCell ref="C93:C94"/>
    <mergeCell ref="H93:H94"/>
    <mergeCell ref="I93:I94"/>
    <mergeCell ref="H95:H96"/>
    <mergeCell ref="I95:I96"/>
    <mergeCell ref="A82:A97"/>
  </mergeCells>
  <phoneticPr fontId="2" type="noConversion"/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view="pageBreakPreview" topLeftCell="A91" zoomScale="85" zoomScaleNormal="85" zoomScaleSheetLayoutView="85" workbookViewId="0">
      <selection activeCell="H120" sqref="H120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25" style="4" customWidth="1"/>
    <col min="7" max="7" width="16.25" style="9" customWidth="1"/>
    <col min="8" max="8" width="16.25" style="4" customWidth="1"/>
    <col min="9" max="9" width="11.875" style="4" customWidth="1"/>
    <col min="10" max="10" width="19.375" style="4" customWidth="1"/>
    <col min="11" max="12" width="16.375" style="4" customWidth="1"/>
    <col min="13" max="13" width="16.375" style="9" customWidth="1"/>
    <col min="14" max="14" width="16.375" style="4" customWidth="1"/>
    <col min="15" max="16384" width="9" style="4"/>
  </cols>
  <sheetData>
    <row r="1" spans="1:13" x14ac:dyDescent="0.3">
      <c r="A1" s="299" t="s">
        <v>524</v>
      </c>
      <c r="B1" s="299"/>
      <c r="C1" s="299"/>
      <c r="D1" s="299"/>
      <c r="E1" s="7"/>
      <c r="F1" s="1"/>
      <c r="G1" s="73"/>
      <c r="H1" s="1"/>
      <c r="I1" s="1"/>
      <c r="J1" s="1"/>
      <c r="K1" s="1"/>
      <c r="L1" s="1"/>
      <c r="M1" s="73"/>
    </row>
    <row r="2" spans="1:13" ht="21" x14ac:dyDescent="0.3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4" x14ac:dyDescent="0.3">
      <c r="A3" s="279" t="s">
        <v>316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3" x14ac:dyDescent="0.3">
      <c r="A4" s="280" t="s">
        <v>317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ht="17.25" thickBot="1" x14ac:dyDescent="0.35">
      <c r="A5" s="300" t="s">
        <v>1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</row>
    <row r="6" spans="1:13" x14ac:dyDescent="0.3">
      <c r="A6" s="302" t="s">
        <v>2</v>
      </c>
      <c r="B6" s="289" t="s">
        <v>3</v>
      </c>
      <c r="C6" s="290"/>
      <c r="D6" s="290"/>
      <c r="E6" s="290"/>
      <c r="F6" s="290"/>
      <c r="G6" s="305"/>
      <c r="H6" s="289" t="s">
        <v>4</v>
      </c>
      <c r="I6" s="290"/>
      <c r="J6" s="290"/>
      <c r="K6" s="290"/>
      <c r="L6" s="290"/>
      <c r="M6" s="291"/>
    </row>
    <row r="7" spans="1:13" x14ac:dyDescent="0.3">
      <c r="A7" s="303"/>
      <c r="B7" s="271" t="s">
        <v>5</v>
      </c>
      <c r="C7" s="272"/>
      <c r="D7" s="273"/>
      <c r="E7" s="274" t="s">
        <v>61</v>
      </c>
      <c r="F7" s="274" t="s">
        <v>62</v>
      </c>
      <c r="G7" s="306" t="s">
        <v>515</v>
      </c>
      <c r="H7" s="271" t="s">
        <v>5</v>
      </c>
      <c r="I7" s="272"/>
      <c r="J7" s="273"/>
      <c r="K7" s="274" t="s">
        <v>61</v>
      </c>
      <c r="L7" s="274" t="s">
        <v>62</v>
      </c>
      <c r="M7" s="276" t="s">
        <v>516</v>
      </c>
    </row>
    <row r="8" spans="1:13" x14ac:dyDescent="0.3">
      <c r="A8" s="304"/>
      <c r="B8" s="24" t="s">
        <v>6</v>
      </c>
      <c r="C8" s="24" t="s">
        <v>7</v>
      </c>
      <c r="D8" s="24" t="s">
        <v>8</v>
      </c>
      <c r="E8" s="275"/>
      <c r="F8" s="275"/>
      <c r="G8" s="307"/>
      <c r="H8" s="24" t="s">
        <v>6</v>
      </c>
      <c r="I8" s="24" t="s">
        <v>7</v>
      </c>
      <c r="J8" s="24" t="s">
        <v>8</v>
      </c>
      <c r="K8" s="275"/>
      <c r="L8" s="275"/>
      <c r="M8" s="277"/>
    </row>
    <row r="9" spans="1:13" ht="16.5" customHeight="1" x14ac:dyDescent="0.3">
      <c r="A9" s="308" t="s">
        <v>60</v>
      </c>
      <c r="B9" s="242" t="s">
        <v>9</v>
      </c>
      <c r="C9" s="2" t="s">
        <v>10</v>
      </c>
      <c r="D9" s="2" t="s">
        <v>11</v>
      </c>
      <c r="E9" s="3">
        <f>법인회계합계!E9+법인회계합계!E10+법인회계합계!E11+법인회계합계!E12</f>
        <v>126288920</v>
      </c>
      <c r="F9" s="3">
        <f>법인회계합계!F9+법인회계합계!F10+법인회계합계!F11+법인회계합계!F12</f>
        <v>119107188</v>
      </c>
      <c r="G9" s="74">
        <f>SUM(E9-F9)</f>
        <v>7181732</v>
      </c>
      <c r="H9" s="2" t="s">
        <v>51</v>
      </c>
      <c r="I9" s="2" t="s">
        <v>36</v>
      </c>
      <c r="J9" s="2" t="s">
        <v>20</v>
      </c>
      <c r="K9" s="3">
        <f>법인회계합계!K9</f>
        <v>14625345</v>
      </c>
      <c r="L9" s="3">
        <f>법인회계합계!L9</f>
        <v>13949251</v>
      </c>
      <c r="M9" s="74">
        <f>법인회계합계!M9</f>
        <v>676094</v>
      </c>
    </row>
    <row r="10" spans="1:13" x14ac:dyDescent="0.3">
      <c r="A10" s="309"/>
      <c r="B10" s="260"/>
      <c r="C10" s="2" t="s">
        <v>29</v>
      </c>
      <c r="D10" s="2" t="s">
        <v>12</v>
      </c>
      <c r="E10" s="3">
        <f>법인회계합계!E13+법인회계합계!E14</f>
        <v>2400000</v>
      </c>
      <c r="F10" s="3">
        <f>법인회계합계!F13+법인회계합계!F14</f>
        <v>1781200</v>
      </c>
      <c r="G10" s="74">
        <f>SUM(E10-F10)</f>
        <v>618800</v>
      </c>
      <c r="H10" s="2" t="s">
        <v>52</v>
      </c>
      <c r="I10" s="2" t="s">
        <v>37</v>
      </c>
      <c r="J10" s="2" t="s">
        <v>21</v>
      </c>
      <c r="K10" s="3">
        <f>법인회계합계!K10</f>
        <v>28365710</v>
      </c>
      <c r="L10" s="3">
        <f>법인회계합계!L10</f>
        <v>33365710</v>
      </c>
      <c r="M10" s="74">
        <f>법인회계합계!M10</f>
        <v>-5000000</v>
      </c>
    </row>
    <row r="11" spans="1:13" ht="27" x14ac:dyDescent="0.3">
      <c r="A11" s="309"/>
      <c r="B11" s="243"/>
      <c r="C11" s="2" t="s">
        <v>30</v>
      </c>
      <c r="D11" s="6" t="s">
        <v>63</v>
      </c>
      <c r="E11" s="3">
        <f>법인회계합계!E15+법인회계합계!E16+법인회계합계!E17+법인회계합계!E18+법인회계합계!E19+법인회계합계!E20</f>
        <v>9510000</v>
      </c>
      <c r="F11" s="3">
        <f>법인회계합계!F15+법인회계합계!F16+법인회계합계!F17+법인회계합계!F18+법인회계합계!F19+법인회계합계!F20</f>
        <v>8861817</v>
      </c>
      <c r="G11" s="74">
        <f>SUM(E11-F11)</f>
        <v>648183</v>
      </c>
      <c r="H11" s="2" t="s">
        <v>53</v>
      </c>
      <c r="I11" s="2" t="s">
        <v>38</v>
      </c>
      <c r="J11" s="2" t="s">
        <v>22</v>
      </c>
      <c r="K11" s="3">
        <f>법인회계합계!K11</f>
        <v>0</v>
      </c>
      <c r="L11" s="3">
        <f>법인회계합계!L11</f>
        <v>0</v>
      </c>
      <c r="M11" s="74">
        <f>법인회계합계!M11</f>
        <v>0</v>
      </c>
    </row>
    <row r="12" spans="1:13" x14ac:dyDescent="0.3">
      <c r="A12" s="309"/>
      <c r="B12" s="2" t="s">
        <v>45</v>
      </c>
      <c r="C12" s="2" t="s">
        <v>31</v>
      </c>
      <c r="D12" s="2" t="s">
        <v>13</v>
      </c>
      <c r="E12" s="3">
        <f>법인회계합계!E21</f>
        <v>888080</v>
      </c>
      <c r="F12" s="3">
        <f>법인회계합계!F21</f>
        <v>0</v>
      </c>
      <c r="G12" s="74">
        <f>SUM(E12-F12)</f>
        <v>888080</v>
      </c>
      <c r="H12" s="242" t="s">
        <v>54</v>
      </c>
      <c r="I12" s="242" t="s">
        <v>39</v>
      </c>
      <c r="J12" s="2" t="s">
        <v>23</v>
      </c>
      <c r="K12" s="3">
        <f>법인회계합계!K12</f>
        <v>32767231</v>
      </c>
      <c r="L12" s="3">
        <f>법인회계합계!L12</f>
        <v>10298880</v>
      </c>
      <c r="M12" s="74">
        <f>법인회계합계!M12</f>
        <v>22468351</v>
      </c>
    </row>
    <row r="13" spans="1:13" x14ac:dyDescent="0.3">
      <c r="A13" s="309"/>
      <c r="B13" s="2" t="s">
        <v>46</v>
      </c>
      <c r="C13" s="2" t="s">
        <v>64</v>
      </c>
      <c r="D13" s="2" t="s">
        <v>14</v>
      </c>
      <c r="E13" s="3">
        <f>법인회계합계!E22</f>
        <v>0</v>
      </c>
      <c r="F13" s="3">
        <f>법인회계합계!F22</f>
        <v>2935640</v>
      </c>
      <c r="G13" s="74">
        <f t="shared" ref="G13:G17" si="0">SUM(E13-F13)</f>
        <v>-2935640</v>
      </c>
      <c r="H13" s="243"/>
      <c r="I13" s="243"/>
      <c r="J13" s="2" t="s">
        <v>24</v>
      </c>
      <c r="K13" s="3">
        <f>법인회계합계!K13</f>
        <v>107300000</v>
      </c>
      <c r="L13" s="3">
        <f>법인회계합계!L13</f>
        <v>107942151</v>
      </c>
      <c r="M13" s="74">
        <f>법인회계합계!M13</f>
        <v>-642151</v>
      </c>
    </row>
    <row r="14" spans="1:13" x14ac:dyDescent="0.3">
      <c r="A14" s="309"/>
      <c r="B14" s="2" t="s">
        <v>47</v>
      </c>
      <c r="C14" s="2" t="s">
        <v>32</v>
      </c>
      <c r="D14" s="2" t="s">
        <v>15</v>
      </c>
      <c r="E14" s="3">
        <f>법인회계합계!E23</f>
        <v>68162000</v>
      </c>
      <c r="F14" s="3">
        <f>법인회계합계!F23</f>
        <v>46885399</v>
      </c>
      <c r="G14" s="74">
        <f t="shared" si="0"/>
        <v>21276601</v>
      </c>
      <c r="H14" s="2" t="s">
        <v>55</v>
      </c>
      <c r="I14" s="2" t="s">
        <v>40</v>
      </c>
      <c r="J14" s="2" t="s">
        <v>25</v>
      </c>
      <c r="K14" s="3">
        <f>법인회계합계!K14</f>
        <v>0</v>
      </c>
      <c r="L14" s="3">
        <f>법인회계합계!L14</f>
        <v>924000</v>
      </c>
      <c r="M14" s="74">
        <f>법인회계합계!M14</f>
        <v>-924000</v>
      </c>
    </row>
    <row r="15" spans="1:13" x14ac:dyDescent="0.3">
      <c r="A15" s="309"/>
      <c r="B15" s="2" t="s">
        <v>48</v>
      </c>
      <c r="C15" s="2" t="s">
        <v>33</v>
      </c>
      <c r="D15" s="2" t="s">
        <v>16</v>
      </c>
      <c r="E15" s="3">
        <v>0</v>
      </c>
      <c r="F15" s="3">
        <v>0</v>
      </c>
      <c r="G15" s="74">
        <f t="shared" si="0"/>
        <v>0</v>
      </c>
      <c r="H15" s="2" t="s">
        <v>56</v>
      </c>
      <c r="I15" s="2" t="s">
        <v>41</v>
      </c>
      <c r="J15" s="2" t="s">
        <v>42</v>
      </c>
      <c r="K15" s="3">
        <f>법인회계합계!K15</f>
        <v>8476000</v>
      </c>
      <c r="L15" s="3">
        <f>법인회계합계!L15</f>
        <v>8485399</v>
      </c>
      <c r="M15" s="74">
        <f>법인회계합계!M15</f>
        <v>-9399</v>
      </c>
    </row>
    <row r="16" spans="1:13" x14ac:dyDescent="0.3">
      <c r="A16" s="309"/>
      <c r="B16" s="242" t="s">
        <v>49</v>
      </c>
      <c r="C16" s="242" t="s">
        <v>34</v>
      </c>
      <c r="D16" s="242" t="s">
        <v>17</v>
      </c>
      <c r="E16" s="321">
        <f>법인회계합계!E24</f>
        <v>1320000</v>
      </c>
      <c r="F16" s="321">
        <f>법인회계합계!F24</f>
        <v>3794273</v>
      </c>
      <c r="G16" s="74">
        <f t="shared" si="0"/>
        <v>-2474273</v>
      </c>
      <c r="H16" s="311" t="s">
        <v>57</v>
      </c>
      <c r="I16" s="311" t="s">
        <v>43</v>
      </c>
      <c r="J16" s="178" t="s">
        <v>26</v>
      </c>
      <c r="K16" s="3">
        <f>법인회계합계!K16</f>
        <v>20038448</v>
      </c>
      <c r="L16" s="3">
        <f>법인회계합계!L16</f>
        <v>12014888</v>
      </c>
      <c r="M16" s="74">
        <f>법인회계합계!M16</f>
        <v>8023560</v>
      </c>
    </row>
    <row r="17" spans="1:14" x14ac:dyDescent="0.3">
      <c r="A17" s="309"/>
      <c r="B17" s="243"/>
      <c r="C17" s="243"/>
      <c r="D17" s="243"/>
      <c r="E17" s="322"/>
      <c r="F17" s="322"/>
      <c r="G17" s="74">
        <f t="shared" si="0"/>
        <v>0</v>
      </c>
      <c r="H17" s="312"/>
      <c r="I17" s="312"/>
      <c r="J17" s="178" t="s">
        <v>107</v>
      </c>
      <c r="K17" s="3">
        <f>법인회계합계!K17</f>
        <v>3077375</v>
      </c>
      <c r="L17" s="3">
        <f>법인회계합계!L17</f>
        <v>3077375</v>
      </c>
      <c r="M17" s="74">
        <f>법인회계합계!M17</f>
        <v>0</v>
      </c>
    </row>
    <row r="18" spans="1:14" x14ac:dyDescent="0.3">
      <c r="A18" s="309"/>
      <c r="B18" s="2" t="s">
        <v>50</v>
      </c>
      <c r="C18" s="2" t="s">
        <v>35</v>
      </c>
      <c r="D18" s="2" t="s">
        <v>18</v>
      </c>
      <c r="E18" s="3">
        <f>법인회계합계!E25</f>
        <v>70000</v>
      </c>
      <c r="F18" s="3">
        <f>법인회계합계!F25</f>
        <v>70000</v>
      </c>
      <c r="G18" s="74">
        <f>법인회계합계!G25</f>
        <v>0</v>
      </c>
      <c r="H18" s="313"/>
      <c r="I18" s="313"/>
      <c r="J18" s="178" t="s">
        <v>328</v>
      </c>
      <c r="K18" s="3">
        <f>법인회계합계!K18</f>
        <v>325000000</v>
      </c>
      <c r="L18" s="3">
        <f>법인회계합계!L18</f>
        <v>325000000</v>
      </c>
      <c r="M18" s="74">
        <f>법인회계합계!M18</f>
        <v>0</v>
      </c>
    </row>
    <row r="19" spans="1:14" x14ac:dyDescent="0.3">
      <c r="A19" s="309"/>
      <c r="B19" s="2" t="s">
        <v>19</v>
      </c>
      <c r="C19" s="2" t="s">
        <v>19</v>
      </c>
      <c r="D19" s="2" t="s">
        <v>19</v>
      </c>
      <c r="E19" s="3">
        <f>법인회계합계!E26</f>
        <v>340390181</v>
      </c>
      <c r="F19" s="3">
        <f>법인회계합계!F26</f>
        <v>343166626</v>
      </c>
      <c r="G19" s="74">
        <f>법인회계합계!G26</f>
        <v>-2776445</v>
      </c>
      <c r="H19" s="242" t="s">
        <v>58</v>
      </c>
      <c r="I19" s="242" t="s">
        <v>44</v>
      </c>
      <c r="J19" s="2" t="s">
        <v>27</v>
      </c>
      <c r="K19" s="3">
        <f>법인회계합계!K19</f>
        <v>3387172</v>
      </c>
      <c r="L19" s="3">
        <f>법인회계합계!L19</f>
        <v>5132719</v>
      </c>
      <c r="M19" s="74">
        <f>법인회계합계!M19</f>
        <v>-1745547</v>
      </c>
    </row>
    <row r="20" spans="1:14" x14ac:dyDescent="0.3">
      <c r="A20" s="309"/>
      <c r="B20" s="5"/>
      <c r="C20" s="5"/>
      <c r="D20" s="5"/>
      <c r="E20" s="3"/>
      <c r="F20" s="3"/>
      <c r="G20" s="74"/>
      <c r="H20" s="243"/>
      <c r="I20" s="243"/>
      <c r="J20" s="2" t="s">
        <v>28</v>
      </c>
      <c r="K20" s="3">
        <f>법인회계합계!K20</f>
        <v>5991900</v>
      </c>
      <c r="L20" s="3">
        <f>법인회계합계!L20</f>
        <v>6411770</v>
      </c>
      <c r="M20" s="74">
        <f>법인회계합계!M20</f>
        <v>-419870</v>
      </c>
    </row>
    <row r="21" spans="1:14" ht="17.25" thickBot="1" x14ac:dyDescent="0.35">
      <c r="A21" s="310"/>
      <c r="B21" s="314" t="s">
        <v>59</v>
      </c>
      <c r="C21" s="315"/>
      <c r="D21" s="316"/>
      <c r="E21" s="25">
        <f>SUM(E9:E20)</f>
        <v>549029181</v>
      </c>
      <c r="F21" s="25">
        <f>SUM(F9:F20)</f>
        <v>526602143</v>
      </c>
      <c r="G21" s="75">
        <f>SUM(G9:G20)</f>
        <v>22427038</v>
      </c>
      <c r="H21" s="314" t="s">
        <v>59</v>
      </c>
      <c r="I21" s="315"/>
      <c r="J21" s="316"/>
      <c r="K21" s="25">
        <f>SUM(K9:K20)</f>
        <v>549029181</v>
      </c>
      <c r="L21" s="25">
        <f>SUM(L9:L20)</f>
        <v>526602143</v>
      </c>
      <c r="M21" s="79">
        <f>SUM(M9:M20)</f>
        <v>22427038</v>
      </c>
    </row>
    <row r="22" spans="1:14" ht="17.45" customHeight="1" x14ac:dyDescent="0.3">
      <c r="A22" s="317" t="s">
        <v>114</v>
      </c>
      <c r="B22" s="320" t="s">
        <v>65</v>
      </c>
      <c r="C22" s="2" t="s">
        <v>66</v>
      </c>
      <c r="D22" s="2" t="s">
        <v>67</v>
      </c>
      <c r="E22" s="3">
        <v>959279000</v>
      </c>
      <c r="F22" s="3">
        <v>950005120</v>
      </c>
      <c r="G22" s="74">
        <f t="shared" ref="G22:G32" si="1">E22-F22</f>
        <v>9273880</v>
      </c>
      <c r="H22" s="2" t="s">
        <v>68</v>
      </c>
      <c r="I22" s="2" t="s">
        <v>69</v>
      </c>
      <c r="J22" s="2">
        <v>32767231</v>
      </c>
      <c r="K22" s="3">
        <v>0</v>
      </c>
      <c r="L22" s="3">
        <v>0</v>
      </c>
      <c r="M22" s="80">
        <f>K22-L22</f>
        <v>0</v>
      </c>
    </row>
    <row r="23" spans="1:14" x14ac:dyDescent="0.3">
      <c r="A23" s="318"/>
      <c r="B23" s="260"/>
      <c r="C23" s="2" t="s">
        <v>71</v>
      </c>
      <c r="D23" s="2" t="s">
        <v>115</v>
      </c>
      <c r="E23" s="3">
        <v>6700000</v>
      </c>
      <c r="F23" s="3">
        <v>2706430</v>
      </c>
      <c r="G23" s="74">
        <f t="shared" si="1"/>
        <v>3993570</v>
      </c>
      <c r="H23" s="2" t="s">
        <v>72</v>
      </c>
      <c r="I23" s="2" t="s">
        <v>73</v>
      </c>
      <c r="J23" s="2" t="s">
        <v>527</v>
      </c>
      <c r="K23" s="3">
        <v>311540000</v>
      </c>
      <c r="L23" s="3">
        <v>263263390</v>
      </c>
      <c r="M23" s="80">
        <f t="shared" ref="M23:M32" si="2">K23-L23</f>
        <v>48276610</v>
      </c>
    </row>
    <row r="24" spans="1:14" ht="27" x14ac:dyDescent="0.3">
      <c r="A24" s="318"/>
      <c r="B24" s="243"/>
      <c r="C24" s="2" t="s">
        <v>75</v>
      </c>
      <c r="D24" s="6" t="s">
        <v>76</v>
      </c>
      <c r="E24" s="3">
        <v>206082000</v>
      </c>
      <c r="F24" s="3">
        <v>144545547</v>
      </c>
      <c r="G24" s="74">
        <f t="shared" si="1"/>
        <v>61536453</v>
      </c>
      <c r="H24" s="2" t="s">
        <v>77</v>
      </c>
      <c r="I24" s="2" t="s">
        <v>78</v>
      </c>
      <c r="J24" s="2" t="s">
        <v>79</v>
      </c>
      <c r="K24" s="3">
        <v>1476534000</v>
      </c>
      <c r="L24" s="3">
        <v>1472160720</v>
      </c>
      <c r="M24" s="80">
        <f t="shared" si="2"/>
        <v>4373280</v>
      </c>
    </row>
    <row r="25" spans="1:14" x14ac:dyDescent="0.3">
      <c r="A25" s="318"/>
      <c r="B25" s="2" t="s">
        <v>80</v>
      </c>
      <c r="C25" s="2" t="s">
        <v>81</v>
      </c>
      <c r="D25" s="2" t="s">
        <v>116</v>
      </c>
      <c r="E25" s="3">
        <v>66406000</v>
      </c>
      <c r="F25" s="3">
        <v>42358190</v>
      </c>
      <c r="G25" s="74">
        <f t="shared" si="1"/>
        <v>24047810</v>
      </c>
      <c r="H25" s="242" t="s">
        <v>82</v>
      </c>
      <c r="I25" s="242" t="s">
        <v>83</v>
      </c>
      <c r="J25" s="2" t="s">
        <v>84</v>
      </c>
      <c r="K25" s="3">
        <v>164540000</v>
      </c>
      <c r="L25" s="3">
        <v>146248826</v>
      </c>
      <c r="M25" s="80">
        <f t="shared" si="2"/>
        <v>18291174</v>
      </c>
      <c r="N25" s="9">
        <f>L25+L26</f>
        <v>161124779</v>
      </c>
    </row>
    <row r="26" spans="1:14" x14ac:dyDescent="0.3">
      <c r="A26" s="318"/>
      <c r="B26" s="2" t="s">
        <v>85</v>
      </c>
      <c r="C26" s="2" t="s">
        <v>86</v>
      </c>
      <c r="D26" s="2" t="s">
        <v>87</v>
      </c>
      <c r="E26" s="3">
        <v>839386000</v>
      </c>
      <c r="F26" s="3">
        <v>732925297</v>
      </c>
      <c r="G26" s="74">
        <f t="shared" si="1"/>
        <v>106460703</v>
      </c>
      <c r="H26" s="243"/>
      <c r="I26" s="243"/>
      <c r="J26" s="2" t="s">
        <v>88</v>
      </c>
      <c r="K26" s="3">
        <v>18000000</v>
      </c>
      <c r="L26" s="3">
        <v>14875953</v>
      </c>
      <c r="M26" s="80">
        <f t="shared" si="2"/>
        <v>3124047</v>
      </c>
    </row>
    <row r="27" spans="1:14" x14ac:dyDescent="0.3">
      <c r="A27" s="318"/>
      <c r="B27" s="2" t="s">
        <v>89</v>
      </c>
      <c r="C27" s="2" t="s">
        <v>90</v>
      </c>
      <c r="D27" s="2" t="s">
        <v>117</v>
      </c>
      <c r="E27" s="3">
        <v>0</v>
      </c>
      <c r="F27" s="3">
        <v>0</v>
      </c>
      <c r="G27" s="74">
        <f t="shared" si="1"/>
        <v>0</v>
      </c>
      <c r="H27" s="2" t="s">
        <v>91</v>
      </c>
      <c r="I27" s="2" t="s">
        <v>92</v>
      </c>
      <c r="J27" s="2" t="s">
        <v>93</v>
      </c>
      <c r="K27" s="3">
        <v>0</v>
      </c>
      <c r="L27" s="3">
        <v>0</v>
      </c>
      <c r="M27" s="80">
        <f t="shared" si="2"/>
        <v>0</v>
      </c>
    </row>
    <row r="28" spans="1:14" x14ac:dyDescent="0.3">
      <c r="A28" s="318"/>
      <c r="B28" s="2" t="s">
        <v>94</v>
      </c>
      <c r="C28" s="2" t="s">
        <v>95</v>
      </c>
      <c r="D28" s="2" t="s">
        <v>118</v>
      </c>
      <c r="E28" s="3">
        <v>0</v>
      </c>
      <c r="F28" s="3">
        <v>0</v>
      </c>
      <c r="G28" s="74">
        <f t="shared" si="1"/>
        <v>0</v>
      </c>
      <c r="H28" s="2" t="s">
        <v>96</v>
      </c>
      <c r="I28" s="2" t="s">
        <v>97</v>
      </c>
      <c r="J28" s="2" t="s">
        <v>98</v>
      </c>
      <c r="K28" s="3">
        <v>24000000</v>
      </c>
      <c r="L28" s="3">
        <v>3400000</v>
      </c>
      <c r="M28" s="80">
        <f t="shared" si="2"/>
        <v>20600000</v>
      </c>
    </row>
    <row r="29" spans="1:14" x14ac:dyDescent="0.3">
      <c r="A29" s="318"/>
      <c r="B29" s="2" t="s">
        <v>99</v>
      </c>
      <c r="C29" s="2" t="s">
        <v>100</v>
      </c>
      <c r="D29" s="2" t="s">
        <v>101</v>
      </c>
      <c r="E29" s="3">
        <v>2000000</v>
      </c>
      <c r="F29" s="3">
        <v>988863</v>
      </c>
      <c r="G29" s="74">
        <f t="shared" si="1"/>
        <v>1011137</v>
      </c>
      <c r="H29" s="242" t="s">
        <v>102</v>
      </c>
      <c r="I29" s="242" t="s">
        <v>103</v>
      </c>
      <c r="J29" s="2" t="s">
        <v>104</v>
      </c>
      <c r="K29" s="3">
        <v>46778699</v>
      </c>
      <c r="L29" s="3">
        <v>46778699</v>
      </c>
      <c r="M29" s="80">
        <f t="shared" si="2"/>
        <v>0</v>
      </c>
    </row>
    <row r="30" spans="1:14" x14ac:dyDescent="0.3">
      <c r="A30" s="318"/>
      <c r="B30" s="2" t="s">
        <v>105</v>
      </c>
      <c r="C30" s="2" t="s">
        <v>106</v>
      </c>
      <c r="D30" s="2" t="s">
        <v>119</v>
      </c>
      <c r="E30" s="3">
        <v>84467000</v>
      </c>
      <c r="F30" s="3">
        <v>65216974</v>
      </c>
      <c r="G30" s="74">
        <f t="shared" si="1"/>
        <v>19250026</v>
      </c>
      <c r="H30" s="243"/>
      <c r="I30" s="243"/>
      <c r="J30" s="2" t="s">
        <v>107</v>
      </c>
      <c r="K30" s="3">
        <v>71427273</v>
      </c>
      <c r="L30" s="3">
        <v>71427273</v>
      </c>
      <c r="M30" s="80">
        <f t="shared" si="2"/>
        <v>0</v>
      </c>
    </row>
    <row r="31" spans="1:14" x14ac:dyDescent="0.3">
      <c r="A31" s="318"/>
      <c r="B31" s="2" t="s">
        <v>108</v>
      </c>
      <c r="C31" s="2" t="s">
        <v>108</v>
      </c>
      <c r="D31" s="2" t="s">
        <v>108</v>
      </c>
      <c r="E31" s="3">
        <v>0</v>
      </c>
      <c r="F31" s="3">
        <v>122489806</v>
      </c>
      <c r="G31" s="74">
        <f t="shared" si="1"/>
        <v>-122489806</v>
      </c>
      <c r="H31" s="242" t="s">
        <v>109</v>
      </c>
      <c r="I31" s="242" t="s">
        <v>110</v>
      </c>
      <c r="J31" s="2" t="s">
        <v>111</v>
      </c>
      <c r="K31" s="3">
        <v>500000</v>
      </c>
      <c r="L31" s="3">
        <v>346936</v>
      </c>
      <c r="M31" s="80">
        <f t="shared" si="2"/>
        <v>153064</v>
      </c>
    </row>
    <row r="32" spans="1:14" x14ac:dyDescent="0.3">
      <c r="A32" s="318"/>
      <c r="B32" s="5"/>
      <c r="C32" s="5"/>
      <c r="D32" s="5"/>
      <c r="E32" s="3">
        <v>0</v>
      </c>
      <c r="F32" s="3">
        <v>0</v>
      </c>
      <c r="G32" s="74">
        <f t="shared" si="1"/>
        <v>0</v>
      </c>
      <c r="H32" s="243"/>
      <c r="I32" s="243"/>
      <c r="J32" s="2" t="s">
        <v>112</v>
      </c>
      <c r="K32" s="3">
        <v>51000028</v>
      </c>
      <c r="L32" s="3">
        <v>42734430</v>
      </c>
      <c r="M32" s="80">
        <f t="shared" si="2"/>
        <v>8265598</v>
      </c>
    </row>
    <row r="33" spans="1:14" ht="17.25" thickBot="1" x14ac:dyDescent="0.35">
      <c r="A33" s="319"/>
      <c r="B33" s="314" t="s">
        <v>113</v>
      </c>
      <c r="C33" s="315"/>
      <c r="D33" s="316"/>
      <c r="E33" s="25">
        <f>SUM(E22:E32)</f>
        <v>2164320000</v>
      </c>
      <c r="F33" s="25">
        <f>SUM(F22:F32)</f>
        <v>2061236227</v>
      </c>
      <c r="G33" s="75">
        <f>SUM(G22:G32)</f>
        <v>103083773</v>
      </c>
      <c r="H33" s="314" t="s">
        <v>113</v>
      </c>
      <c r="I33" s="315"/>
      <c r="J33" s="316"/>
      <c r="K33" s="25">
        <f>SUM(K22:K32)</f>
        <v>2164320000</v>
      </c>
      <c r="L33" s="25">
        <f>SUM(L22:L32)</f>
        <v>2061236227</v>
      </c>
      <c r="M33" s="79">
        <f>SUM(M22:M32)</f>
        <v>103083773</v>
      </c>
    </row>
    <row r="34" spans="1:14" x14ac:dyDescent="0.3">
      <c r="A34" s="317" t="s">
        <v>121</v>
      </c>
      <c r="B34" s="320" t="s">
        <v>122</v>
      </c>
      <c r="C34" s="2" t="s">
        <v>123</v>
      </c>
      <c r="D34" s="2" t="s">
        <v>124</v>
      </c>
      <c r="E34" s="3">
        <v>1056831000</v>
      </c>
      <c r="F34" s="3">
        <v>1055983630</v>
      </c>
      <c r="G34" s="74">
        <f>E34-F34</f>
        <v>847370</v>
      </c>
      <c r="H34" s="2" t="s">
        <v>125</v>
      </c>
      <c r="I34" s="2" t="s">
        <v>126</v>
      </c>
      <c r="J34" s="2" t="s">
        <v>127</v>
      </c>
      <c r="K34" s="3">
        <v>0</v>
      </c>
      <c r="L34" s="3">
        <v>0</v>
      </c>
      <c r="M34" s="80">
        <f>K34-L34</f>
        <v>0</v>
      </c>
    </row>
    <row r="35" spans="1:14" x14ac:dyDescent="0.3">
      <c r="A35" s="318"/>
      <c r="B35" s="260"/>
      <c r="C35" s="2" t="s">
        <v>128</v>
      </c>
      <c r="D35" s="2" t="s">
        <v>129</v>
      </c>
      <c r="E35" s="3">
        <v>3700000</v>
      </c>
      <c r="F35" s="3">
        <v>3382500</v>
      </c>
      <c r="G35" s="74">
        <f t="shared" ref="G35:G44" si="3">E35-F35</f>
        <v>317500</v>
      </c>
      <c r="H35" s="2" t="s">
        <v>130</v>
      </c>
      <c r="I35" s="2" t="s">
        <v>131</v>
      </c>
      <c r="J35" s="2" t="s">
        <v>132</v>
      </c>
      <c r="K35" s="3">
        <v>97478000</v>
      </c>
      <c r="L35" s="3">
        <v>95828780</v>
      </c>
      <c r="M35" s="80">
        <f t="shared" ref="M35:M44" si="4">K35-L35</f>
        <v>1649220</v>
      </c>
    </row>
    <row r="36" spans="1:14" ht="27" x14ac:dyDescent="0.3">
      <c r="A36" s="318"/>
      <c r="B36" s="243"/>
      <c r="C36" s="2" t="s">
        <v>133</v>
      </c>
      <c r="D36" s="6" t="s">
        <v>134</v>
      </c>
      <c r="E36" s="3">
        <v>130208042</v>
      </c>
      <c r="F36" s="3">
        <v>120216543</v>
      </c>
      <c r="G36" s="74">
        <f t="shared" si="3"/>
        <v>9991499</v>
      </c>
      <c r="H36" s="2" t="s">
        <v>135</v>
      </c>
      <c r="I36" s="2" t="s">
        <v>136</v>
      </c>
      <c r="J36" s="2" t="s">
        <v>137</v>
      </c>
      <c r="K36" s="3">
        <v>2689466000</v>
      </c>
      <c r="L36" s="3">
        <v>2689641350</v>
      </c>
      <c r="M36" s="80">
        <f t="shared" si="4"/>
        <v>-175350</v>
      </c>
    </row>
    <row r="37" spans="1:14" x14ac:dyDescent="0.3">
      <c r="A37" s="318"/>
      <c r="B37" s="2" t="s">
        <v>138</v>
      </c>
      <c r="C37" s="2" t="s">
        <v>139</v>
      </c>
      <c r="D37" s="2" t="s">
        <v>140</v>
      </c>
      <c r="E37" s="3">
        <v>122000000</v>
      </c>
      <c r="F37" s="3">
        <v>106017950</v>
      </c>
      <c r="G37" s="74">
        <f t="shared" si="3"/>
        <v>15982050</v>
      </c>
      <c r="H37" s="242" t="s">
        <v>141</v>
      </c>
      <c r="I37" s="242" t="s">
        <v>142</v>
      </c>
      <c r="J37" s="2" t="s">
        <v>143</v>
      </c>
      <c r="K37" s="3">
        <v>317360000</v>
      </c>
      <c r="L37" s="3">
        <v>308250635</v>
      </c>
      <c r="M37" s="80">
        <f t="shared" si="4"/>
        <v>9109365</v>
      </c>
      <c r="N37" s="9">
        <f>L37+L38</f>
        <v>383088883</v>
      </c>
    </row>
    <row r="38" spans="1:14" x14ac:dyDescent="0.3">
      <c r="A38" s="318"/>
      <c r="B38" s="2" t="s">
        <v>144</v>
      </c>
      <c r="C38" s="2" t="s">
        <v>145</v>
      </c>
      <c r="D38" s="2" t="s">
        <v>146</v>
      </c>
      <c r="E38" s="3">
        <v>1943827000</v>
      </c>
      <c r="F38" s="3">
        <v>1885550560</v>
      </c>
      <c r="G38" s="74">
        <f t="shared" si="3"/>
        <v>58276440</v>
      </c>
      <c r="H38" s="243"/>
      <c r="I38" s="243"/>
      <c r="J38" s="2" t="s">
        <v>147</v>
      </c>
      <c r="K38" s="3">
        <v>84030000</v>
      </c>
      <c r="L38" s="3">
        <v>74838248</v>
      </c>
      <c r="M38" s="80">
        <f t="shared" si="4"/>
        <v>9191752</v>
      </c>
      <c r="N38" s="9">
        <f>N37+L42</f>
        <v>688337455</v>
      </c>
    </row>
    <row r="39" spans="1:14" x14ac:dyDescent="0.3">
      <c r="A39" s="318"/>
      <c r="B39" s="2" t="s">
        <v>148</v>
      </c>
      <c r="C39" s="2" t="s">
        <v>149</v>
      </c>
      <c r="D39" s="2" t="s">
        <v>150</v>
      </c>
      <c r="E39" s="3">
        <v>0</v>
      </c>
      <c r="F39" s="3">
        <v>0</v>
      </c>
      <c r="G39" s="74">
        <f t="shared" si="3"/>
        <v>0</v>
      </c>
      <c r="H39" s="2" t="s">
        <v>151</v>
      </c>
      <c r="I39" s="2" t="s">
        <v>152</v>
      </c>
      <c r="J39" s="2" t="s">
        <v>153</v>
      </c>
      <c r="K39" s="3">
        <v>0</v>
      </c>
      <c r="L39" s="3">
        <v>0</v>
      </c>
      <c r="M39" s="80">
        <f t="shared" si="4"/>
        <v>0</v>
      </c>
    </row>
    <row r="40" spans="1:14" x14ac:dyDescent="0.3">
      <c r="A40" s="318"/>
      <c r="B40" s="2" t="s">
        <v>154</v>
      </c>
      <c r="C40" s="2" t="s">
        <v>155</v>
      </c>
      <c r="D40" s="2" t="s">
        <v>156</v>
      </c>
      <c r="E40" s="3">
        <v>0</v>
      </c>
      <c r="F40" s="3">
        <v>0</v>
      </c>
      <c r="G40" s="74">
        <f t="shared" si="3"/>
        <v>0</v>
      </c>
      <c r="H40" s="2" t="s">
        <v>157</v>
      </c>
      <c r="I40" s="2" t="s">
        <v>158</v>
      </c>
      <c r="J40" s="2" t="s">
        <v>159</v>
      </c>
      <c r="K40" s="3">
        <v>25000000</v>
      </c>
      <c r="L40" s="3">
        <v>25000000</v>
      </c>
      <c r="M40" s="80">
        <f t="shared" si="4"/>
        <v>0</v>
      </c>
    </row>
    <row r="41" spans="1:14" x14ac:dyDescent="0.3">
      <c r="A41" s="318"/>
      <c r="B41" s="2" t="s">
        <v>160</v>
      </c>
      <c r="C41" s="2" t="s">
        <v>161</v>
      </c>
      <c r="D41" s="2" t="s">
        <v>162</v>
      </c>
      <c r="E41" s="3">
        <v>0</v>
      </c>
      <c r="F41" s="3">
        <v>0</v>
      </c>
      <c r="G41" s="74">
        <f t="shared" si="3"/>
        <v>0</v>
      </c>
      <c r="H41" s="242" t="s">
        <v>163</v>
      </c>
      <c r="I41" s="242" t="s">
        <v>164</v>
      </c>
      <c r="J41" s="2" t="s">
        <v>165</v>
      </c>
      <c r="K41" s="3">
        <v>38335369</v>
      </c>
      <c r="L41" s="3">
        <v>38335369</v>
      </c>
      <c r="M41" s="80">
        <f t="shared" si="4"/>
        <v>0</v>
      </c>
    </row>
    <row r="42" spans="1:14" x14ac:dyDescent="0.3">
      <c r="A42" s="318"/>
      <c r="B42" s="2" t="s">
        <v>166</v>
      </c>
      <c r="C42" s="2" t="s">
        <v>167</v>
      </c>
      <c r="D42" s="2" t="s">
        <v>168</v>
      </c>
      <c r="E42" s="3">
        <v>320523899</v>
      </c>
      <c r="F42" s="3">
        <v>75455470</v>
      </c>
      <c r="G42" s="74">
        <f t="shared" si="3"/>
        <v>245068429</v>
      </c>
      <c r="H42" s="243"/>
      <c r="I42" s="243"/>
      <c r="J42" s="2" t="s">
        <v>169</v>
      </c>
      <c r="K42" s="3">
        <v>305248572</v>
      </c>
      <c r="L42" s="3">
        <v>305248572</v>
      </c>
      <c r="M42" s="80">
        <f t="shared" si="4"/>
        <v>0</v>
      </c>
    </row>
    <row r="43" spans="1:14" x14ac:dyDescent="0.3">
      <c r="A43" s="318"/>
      <c r="B43" s="2" t="s">
        <v>170</v>
      </c>
      <c r="C43" s="2" t="s">
        <v>170</v>
      </c>
      <c r="D43" s="2" t="s">
        <v>170</v>
      </c>
      <c r="E43" s="3">
        <v>0</v>
      </c>
      <c r="F43" s="3">
        <v>310183461</v>
      </c>
      <c r="G43" s="74">
        <f t="shared" si="3"/>
        <v>-310183461</v>
      </c>
      <c r="H43" s="242" t="s">
        <v>171</v>
      </c>
      <c r="I43" s="242" t="s">
        <v>172</v>
      </c>
      <c r="J43" s="2" t="s">
        <v>173</v>
      </c>
      <c r="K43" s="3">
        <v>72000</v>
      </c>
      <c r="L43" s="3">
        <v>18530</v>
      </c>
      <c r="M43" s="80">
        <f t="shared" si="4"/>
        <v>53470</v>
      </c>
    </row>
    <row r="44" spans="1:14" x14ac:dyDescent="0.3">
      <c r="A44" s="318"/>
      <c r="B44" s="5"/>
      <c r="C44" s="5"/>
      <c r="D44" s="5"/>
      <c r="E44" s="3">
        <v>0</v>
      </c>
      <c r="F44" s="3">
        <v>0</v>
      </c>
      <c r="G44" s="74">
        <f t="shared" si="3"/>
        <v>0</v>
      </c>
      <c r="H44" s="243"/>
      <c r="I44" s="243"/>
      <c r="J44" s="2" t="s">
        <v>174</v>
      </c>
      <c r="K44" s="3">
        <v>20100000</v>
      </c>
      <c r="L44" s="3">
        <v>19628630</v>
      </c>
      <c r="M44" s="80">
        <f t="shared" si="4"/>
        <v>471370</v>
      </c>
    </row>
    <row r="45" spans="1:14" ht="17.25" thickBot="1" x14ac:dyDescent="0.35">
      <c r="A45" s="319"/>
      <c r="B45" s="314" t="s">
        <v>175</v>
      </c>
      <c r="C45" s="315"/>
      <c r="D45" s="316"/>
      <c r="E45" s="25">
        <f>SUM(E34:E44)</f>
        <v>3577089941</v>
      </c>
      <c r="F45" s="25">
        <f>SUM(F34:F44)</f>
        <v>3556790114</v>
      </c>
      <c r="G45" s="75">
        <f>SUM(G34:G44)</f>
        <v>20299827</v>
      </c>
      <c r="H45" s="314" t="s">
        <v>175</v>
      </c>
      <c r="I45" s="315"/>
      <c r="J45" s="316"/>
      <c r="K45" s="25">
        <f>SUM(K34:K44)</f>
        <v>3577089941</v>
      </c>
      <c r="L45" s="25">
        <f>SUM(L34:L44)</f>
        <v>3556790114</v>
      </c>
      <c r="M45" s="79">
        <f>SUM(M34:M44)</f>
        <v>20299827</v>
      </c>
    </row>
    <row r="46" spans="1:14" x14ac:dyDescent="0.3">
      <c r="A46" s="317" t="s">
        <v>176</v>
      </c>
      <c r="B46" s="320" t="s">
        <v>122</v>
      </c>
      <c r="C46" s="2" t="s">
        <v>123</v>
      </c>
      <c r="D46" s="2" t="s">
        <v>124</v>
      </c>
      <c r="E46" s="3">
        <v>1327862850</v>
      </c>
      <c r="F46" s="3">
        <v>1317779950</v>
      </c>
      <c r="G46" s="74">
        <f>E46-F46</f>
        <v>10082900</v>
      </c>
      <c r="H46" s="2" t="s">
        <v>125</v>
      </c>
      <c r="I46" s="2" t="s">
        <v>126</v>
      </c>
      <c r="J46" s="2" t="s">
        <v>127</v>
      </c>
      <c r="K46" s="3">
        <v>0</v>
      </c>
      <c r="L46" s="3">
        <v>0</v>
      </c>
      <c r="M46" s="80">
        <f>K46-L46</f>
        <v>0</v>
      </c>
    </row>
    <row r="47" spans="1:14" x14ac:dyDescent="0.3">
      <c r="A47" s="318"/>
      <c r="B47" s="260"/>
      <c r="C47" s="2" t="s">
        <v>128</v>
      </c>
      <c r="D47" s="2" t="s">
        <v>129</v>
      </c>
      <c r="E47" s="3">
        <v>8499200</v>
      </c>
      <c r="F47" s="3">
        <v>8413100</v>
      </c>
      <c r="G47" s="74">
        <f t="shared" ref="G47:G56" si="5">E47-F47</f>
        <v>86100</v>
      </c>
      <c r="H47" s="2" t="s">
        <v>130</v>
      </c>
      <c r="I47" s="2" t="s">
        <v>131</v>
      </c>
      <c r="J47" s="2" t="s">
        <v>132</v>
      </c>
      <c r="K47" s="3">
        <v>143704500</v>
      </c>
      <c r="L47" s="3">
        <v>139450680</v>
      </c>
      <c r="M47" s="80">
        <f t="shared" ref="M47:M56" si="6">K47-L47</f>
        <v>4253820</v>
      </c>
    </row>
    <row r="48" spans="1:14" ht="27" x14ac:dyDescent="0.3">
      <c r="A48" s="318"/>
      <c r="B48" s="243"/>
      <c r="C48" s="2" t="s">
        <v>133</v>
      </c>
      <c r="D48" s="6" t="s">
        <v>134</v>
      </c>
      <c r="E48" s="3">
        <v>142044322</v>
      </c>
      <c r="F48" s="3">
        <v>128587609</v>
      </c>
      <c r="G48" s="74">
        <f t="shared" si="5"/>
        <v>13456713</v>
      </c>
      <c r="H48" s="2" t="s">
        <v>135</v>
      </c>
      <c r="I48" s="2" t="s">
        <v>136</v>
      </c>
      <c r="J48" s="2" t="s">
        <v>137</v>
      </c>
      <c r="K48" s="3">
        <v>2062082800</v>
      </c>
      <c r="L48" s="3">
        <v>2060775070</v>
      </c>
      <c r="M48" s="80">
        <f t="shared" si="6"/>
        <v>1307730</v>
      </c>
    </row>
    <row r="49" spans="1:14" x14ac:dyDescent="0.3">
      <c r="A49" s="318"/>
      <c r="B49" s="2" t="s">
        <v>138</v>
      </c>
      <c r="C49" s="2" t="s">
        <v>139</v>
      </c>
      <c r="D49" s="2" t="s">
        <v>140</v>
      </c>
      <c r="E49" s="3">
        <v>63336000</v>
      </c>
      <c r="F49" s="3">
        <v>47154040</v>
      </c>
      <c r="G49" s="74">
        <f t="shared" si="5"/>
        <v>16181960</v>
      </c>
      <c r="H49" s="242" t="s">
        <v>141</v>
      </c>
      <c r="I49" s="242" t="s">
        <v>142</v>
      </c>
      <c r="J49" s="2" t="s">
        <v>143</v>
      </c>
      <c r="K49" s="3">
        <v>135458006</v>
      </c>
      <c r="L49" s="3">
        <v>141224242</v>
      </c>
      <c r="M49" s="80">
        <f t="shared" si="6"/>
        <v>-5766236</v>
      </c>
      <c r="N49" s="9">
        <f>L49+L50</f>
        <v>331017567</v>
      </c>
    </row>
    <row r="50" spans="1:14" x14ac:dyDescent="0.3">
      <c r="A50" s="318"/>
      <c r="B50" s="2" t="s">
        <v>144</v>
      </c>
      <c r="C50" s="2" t="s">
        <v>145</v>
      </c>
      <c r="D50" s="2" t="s">
        <v>146</v>
      </c>
      <c r="E50" s="3">
        <v>1068646430</v>
      </c>
      <c r="F50" s="3">
        <v>1038983691</v>
      </c>
      <c r="G50" s="74">
        <f t="shared" si="5"/>
        <v>29662739</v>
      </c>
      <c r="H50" s="243"/>
      <c r="I50" s="243"/>
      <c r="J50" s="2" t="s">
        <v>147</v>
      </c>
      <c r="K50" s="3">
        <v>184906000</v>
      </c>
      <c r="L50" s="3">
        <v>189793325</v>
      </c>
      <c r="M50" s="80">
        <f t="shared" si="6"/>
        <v>-4887325</v>
      </c>
    </row>
    <row r="51" spans="1:14" x14ac:dyDescent="0.3">
      <c r="A51" s="318"/>
      <c r="B51" s="2" t="s">
        <v>148</v>
      </c>
      <c r="C51" s="2" t="s">
        <v>149</v>
      </c>
      <c r="D51" s="2" t="s">
        <v>150</v>
      </c>
      <c r="E51" s="3">
        <v>0</v>
      </c>
      <c r="F51" s="3">
        <v>0</v>
      </c>
      <c r="G51" s="74">
        <f t="shared" si="5"/>
        <v>0</v>
      </c>
      <c r="H51" s="2" t="s">
        <v>151</v>
      </c>
      <c r="I51" s="2" t="s">
        <v>152</v>
      </c>
      <c r="J51" s="2" t="s">
        <v>153</v>
      </c>
      <c r="K51" s="3">
        <v>0</v>
      </c>
      <c r="L51" s="3">
        <v>0</v>
      </c>
      <c r="M51" s="80">
        <f t="shared" si="6"/>
        <v>0</v>
      </c>
    </row>
    <row r="52" spans="1:14" x14ac:dyDescent="0.3">
      <c r="A52" s="318"/>
      <c r="B52" s="2" t="s">
        <v>154</v>
      </c>
      <c r="C52" s="2" t="s">
        <v>155</v>
      </c>
      <c r="D52" s="2" t="s">
        <v>156</v>
      </c>
      <c r="E52" s="3">
        <v>0</v>
      </c>
      <c r="F52" s="3">
        <v>0</v>
      </c>
      <c r="G52" s="74">
        <f t="shared" si="5"/>
        <v>0</v>
      </c>
      <c r="H52" s="2" t="s">
        <v>157</v>
      </c>
      <c r="I52" s="2" t="s">
        <v>158</v>
      </c>
      <c r="J52" s="2" t="s">
        <v>159</v>
      </c>
      <c r="K52" s="3">
        <v>10000000</v>
      </c>
      <c r="L52" s="3">
        <v>10000000</v>
      </c>
      <c r="M52" s="80">
        <f t="shared" si="6"/>
        <v>0</v>
      </c>
    </row>
    <row r="53" spans="1:14" x14ac:dyDescent="0.3">
      <c r="A53" s="318"/>
      <c r="B53" s="2" t="s">
        <v>160</v>
      </c>
      <c r="C53" s="2" t="s">
        <v>161</v>
      </c>
      <c r="D53" s="2" t="s">
        <v>162</v>
      </c>
      <c r="E53" s="3">
        <v>1000000</v>
      </c>
      <c r="F53" s="3">
        <v>0</v>
      </c>
      <c r="G53" s="74">
        <f t="shared" si="5"/>
        <v>1000000</v>
      </c>
      <c r="H53" s="242" t="s">
        <v>163</v>
      </c>
      <c r="I53" s="242" t="s">
        <v>164</v>
      </c>
      <c r="J53" s="2" t="s">
        <v>165</v>
      </c>
      <c r="K53" s="3">
        <v>39324859</v>
      </c>
      <c r="L53" s="3">
        <v>39326994</v>
      </c>
      <c r="M53" s="80">
        <f t="shared" si="6"/>
        <v>-2135</v>
      </c>
    </row>
    <row r="54" spans="1:14" x14ac:dyDescent="0.3">
      <c r="A54" s="318"/>
      <c r="B54" s="2" t="s">
        <v>166</v>
      </c>
      <c r="C54" s="2" t="s">
        <v>167</v>
      </c>
      <c r="D54" s="2" t="s">
        <v>168</v>
      </c>
      <c r="E54" s="3">
        <v>286108198</v>
      </c>
      <c r="F54" s="3">
        <v>19686981</v>
      </c>
      <c r="G54" s="74">
        <f t="shared" si="5"/>
        <v>266421217</v>
      </c>
      <c r="H54" s="243"/>
      <c r="I54" s="243"/>
      <c r="J54" s="2" t="s">
        <v>169</v>
      </c>
      <c r="K54" s="3">
        <v>306533046</v>
      </c>
      <c r="L54" s="3">
        <v>306530911</v>
      </c>
      <c r="M54" s="80">
        <f t="shared" si="6"/>
        <v>2135</v>
      </c>
    </row>
    <row r="55" spans="1:14" x14ac:dyDescent="0.3">
      <c r="A55" s="318"/>
      <c r="B55" s="2" t="s">
        <v>170</v>
      </c>
      <c r="C55" s="2" t="s">
        <v>170</v>
      </c>
      <c r="D55" s="2" t="s">
        <v>170</v>
      </c>
      <c r="E55" s="3">
        <v>0</v>
      </c>
      <c r="F55" s="3">
        <v>339907908</v>
      </c>
      <c r="G55" s="74">
        <f t="shared" si="5"/>
        <v>-339907908</v>
      </c>
      <c r="H55" s="242" t="s">
        <v>171</v>
      </c>
      <c r="I55" s="242" t="s">
        <v>172</v>
      </c>
      <c r="J55" s="2" t="s">
        <v>173</v>
      </c>
      <c r="K55" s="3">
        <v>306933</v>
      </c>
      <c r="L55" s="3">
        <v>137571</v>
      </c>
      <c r="M55" s="80">
        <f t="shared" si="6"/>
        <v>169362</v>
      </c>
    </row>
    <row r="56" spans="1:14" x14ac:dyDescent="0.3">
      <c r="A56" s="318"/>
      <c r="B56" s="5"/>
      <c r="C56" s="5"/>
      <c r="D56" s="5"/>
      <c r="E56" s="3">
        <v>0</v>
      </c>
      <c r="F56" s="3">
        <v>0</v>
      </c>
      <c r="G56" s="74">
        <f t="shared" si="5"/>
        <v>0</v>
      </c>
      <c r="H56" s="243"/>
      <c r="I56" s="243"/>
      <c r="J56" s="2" t="s">
        <v>174</v>
      </c>
      <c r="K56" s="3">
        <v>15180856</v>
      </c>
      <c r="L56" s="3">
        <v>13274486</v>
      </c>
      <c r="M56" s="80">
        <f t="shared" si="6"/>
        <v>1906370</v>
      </c>
    </row>
    <row r="57" spans="1:14" ht="17.25" thickBot="1" x14ac:dyDescent="0.35">
      <c r="A57" s="319"/>
      <c r="B57" s="314" t="s">
        <v>175</v>
      </c>
      <c r="C57" s="315"/>
      <c r="D57" s="316"/>
      <c r="E57" s="25">
        <f>SUM(E46:E56)</f>
        <v>2897497000</v>
      </c>
      <c r="F57" s="25">
        <f>SUM(F46:F56)</f>
        <v>2900513279</v>
      </c>
      <c r="G57" s="75">
        <f>SUM(G46:G56)</f>
        <v>-3016279</v>
      </c>
      <c r="H57" s="314" t="s">
        <v>175</v>
      </c>
      <c r="I57" s="315"/>
      <c r="J57" s="316"/>
      <c r="K57" s="25">
        <f>SUM(K46:K56)</f>
        <v>2897497000</v>
      </c>
      <c r="L57" s="25">
        <f>SUM(L46:L56)</f>
        <v>2900513279</v>
      </c>
      <c r="M57" s="79">
        <f>SUM(M46:M56)</f>
        <v>-3016279</v>
      </c>
    </row>
    <row r="58" spans="1:14" x14ac:dyDescent="0.3">
      <c r="A58" s="326" t="s">
        <v>177</v>
      </c>
      <c r="B58" s="320" t="s">
        <v>122</v>
      </c>
      <c r="C58" s="2" t="s">
        <v>123</v>
      </c>
      <c r="D58" s="2" t="s">
        <v>124</v>
      </c>
      <c r="E58" s="3">
        <v>390340610</v>
      </c>
      <c r="F58" s="3">
        <v>390340530</v>
      </c>
      <c r="G58" s="74">
        <f>E58-F58</f>
        <v>80</v>
      </c>
      <c r="H58" s="2" t="s">
        <v>125</v>
      </c>
      <c r="I58" s="2" t="s">
        <v>126</v>
      </c>
      <c r="J58" s="2" t="s">
        <v>127</v>
      </c>
      <c r="K58" s="3">
        <v>0</v>
      </c>
      <c r="L58" s="3">
        <v>0</v>
      </c>
      <c r="M58" s="80">
        <f>K58-L58</f>
        <v>0</v>
      </c>
    </row>
    <row r="59" spans="1:14" x14ac:dyDescent="0.3">
      <c r="A59" s="327"/>
      <c r="B59" s="260"/>
      <c r="C59" s="2" t="s">
        <v>128</v>
      </c>
      <c r="D59" s="2" t="s">
        <v>129</v>
      </c>
      <c r="E59" s="3">
        <v>2050000</v>
      </c>
      <c r="F59" s="3">
        <v>2005860</v>
      </c>
      <c r="G59" s="74">
        <f t="shared" ref="G59:G68" si="7">E59-F59</f>
        <v>44140</v>
      </c>
      <c r="H59" s="2" t="s">
        <v>130</v>
      </c>
      <c r="I59" s="2" t="s">
        <v>131</v>
      </c>
      <c r="J59" s="2" t="s">
        <v>132</v>
      </c>
      <c r="K59" s="3">
        <v>2569749000</v>
      </c>
      <c r="L59" s="3">
        <v>2462112546</v>
      </c>
      <c r="M59" s="80">
        <f t="shared" ref="M59:M68" si="8">K59-L59</f>
        <v>107636454</v>
      </c>
    </row>
    <row r="60" spans="1:14" ht="27" x14ac:dyDescent="0.3">
      <c r="A60" s="327"/>
      <c r="B60" s="243"/>
      <c r="C60" s="2" t="s">
        <v>133</v>
      </c>
      <c r="D60" s="6" t="s">
        <v>134</v>
      </c>
      <c r="E60" s="3">
        <v>8743000</v>
      </c>
      <c r="F60" s="3">
        <v>7305614</v>
      </c>
      <c r="G60" s="74">
        <f t="shared" si="7"/>
        <v>1437386</v>
      </c>
      <c r="H60" s="2" t="s">
        <v>135</v>
      </c>
      <c r="I60" s="2" t="s">
        <v>136</v>
      </c>
      <c r="J60" s="2" t="s">
        <v>137</v>
      </c>
      <c r="K60" s="3">
        <v>3537881000</v>
      </c>
      <c r="L60" s="3">
        <v>3342958510</v>
      </c>
      <c r="M60" s="80">
        <f t="shared" si="8"/>
        <v>194922490</v>
      </c>
    </row>
    <row r="61" spans="1:14" x14ac:dyDescent="0.3">
      <c r="A61" s="327"/>
      <c r="B61" s="2" t="s">
        <v>138</v>
      </c>
      <c r="C61" s="2" t="s">
        <v>139</v>
      </c>
      <c r="D61" s="2" t="s">
        <v>140</v>
      </c>
      <c r="E61" s="3">
        <v>13100000</v>
      </c>
      <c r="F61" s="3">
        <v>13082280</v>
      </c>
      <c r="G61" s="74">
        <f t="shared" si="7"/>
        <v>17720</v>
      </c>
      <c r="H61" s="242" t="s">
        <v>141</v>
      </c>
      <c r="I61" s="242" t="s">
        <v>142</v>
      </c>
      <c r="J61" s="2" t="s">
        <v>143</v>
      </c>
      <c r="K61" s="3">
        <v>1500200</v>
      </c>
      <c r="L61" s="3">
        <v>1500004</v>
      </c>
      <c r="M61" s="80">
        <f t="shared" si="8"/>
        <v>196</v>
      </c>
      <c r="N61" s="9">
        <f>L61+L62</f>
        <v>10403674</v>
      </c>
    </row>
    <row r="62" spans="1:14" x14ac:dyDescent="0.3">
      <c r="A62" s="327"/>
      <c r="B62" s="2" t="s">
        <v>144</v>
      </c>
      <c r="C62" s="2" t="s">
        <v>145</v>
      </c>
      <c r="D62" s="2" t="s">
        <v>146</v>
      </c>
      <c r="E62" s="3">
        <v>5289824725</v>
      </c>
      <c r="F62" s="3">
        <v>4911694636</v>
      </c>
      <c r="G62" s="74">
        <f t="shared" si="7"/>
        <v>378130089</v>
      </c>
      <c r="H62" s="243"/>
      <c r="I62" s="243"/>
      <c r="J62" s="2" t="s">
        <v>147</v>
      </c>
      <c r="K62" s="3">
        <v>10001800</v>
      </c>
      <c r="L62" s="3">
        <v>8903670</v>
      </c>
      <c r="M62" s="80">
        <f t="shared" si="8"/>
        <v>1098130</v>
      </c>
    </row>
    <row r="63" spans="1:14" x14ac:dyDescent="0.3">
      <c r="A63" s="327"/>
      <c r="B63" s="2" t="s">
        <v>148</v>
      </c>
      <c r="C63" s="2" t="s">
        <v>149</v>
      </c>
      <c r="D63" s="2" t="s">
        <v>150</v>
      </c>
      <c r="E63" s="3">
        <v>0</v>
      </c>
      <c r="F63" s="3">
        <v>0</v>
      </c>
      <c r="G63" s="74">
        <f t="shared" si="7"/>
        <v>0</v>
      </c>
      <c r="H63" s="2" t="s">
        <v>151</v>
      </c>
      <c r="I63" s="2" t="s">
        <v>152</v>
      </c>
      <c r="J63" s="2" t="s">
        <v>153</v>
      </c>
      <c r="K63" s="3">
        <v>0</v>
      </c>
      <c r="L63" s="3">
        <v>0</v>
      </c>
      <c r="M63" s="80">
        <f t="shared" si="8"/>
        <v>0</v>
      </c>
    </row>
    <row r="64" spans="1:14" x14ac:dyDescent="0.3">
      <c r="A64" s="327"/>
      <c r="B64" s="2" t="s">
        <v>154</v>
      </c>
      <c r="C64" s="2" t="s">
        <v>155</v>
      </c>
      <c r="D64" s="2" t="s">
        <v>178</v>
      </c>
      <c r="E64" s="3">
        <v>0</v>
      </c>
      <c r="F64" s="3">
        <v>0</v>
      </c>
      <c r="G64" s="74">
        <f t="shared" si="7"/>
        <v>0</v>
      </c>
      <c r="H64" s="2" t="s">
        <v>157</v>
      </c>
      <c r="I64" s="2" t="s">
        <v>158</v>
      </c>
      <c r="J64" s="2" t="s">
        <v>159</v>
      </c>
      <c r="K64" s="3">
        <v>0</v>
      </c>
      <c r="L64" s="3">
        <v>0</v>
      </c>
      <c r="M64" s="80">
        <f t="shared" si="8"/>
        <v>0</v>
      </c>
    </row>
    <row r="65" spans="1:14" x14ac:dyDescent="0.3">
      <c r="A65" s="327"/>
      <c r="B65" s="2" t="s">
        <v>160</v>
      </c>
      <c r="C65" s="2" t="s">
        <v>161</v>
      </c>
      <c r="D65" s="2" t="s">
        <v>162</v>
      </c>
      <c r="E65" s="3">
        <v>0</v>
      </c>
      <c r="F65" s="3">
        <v>0</v>
      </c>
      <c r="G65" s="74">
        <f t="shared" si="7"/>
        <v>0</v>
      </c>
      <c r="H65" s="242" t="s">
        <v>163</v>
      </c>
      <c r="I65" s="242" t="s">
        <v>164</v>
      </c>
      <c r="J65" s="2" t="s">
        <v>165</v>
      </c>
      <c r="K65" s="3">
        <v>20344512</v>
      </c>
      <c r="L65" s="3">
        <v>20344512</v>
      </c>
      <c r="M65" s="80">
        <f t="shared" si="8"/>
        <v>0</v>
      </c>
    </row>
    <row r="66" spans="1:14" x14ac:dyDescent="0.3">
      <c r="A66" s="327"/>
      <c r="B66" s="2" t="s">
        <v>166</v>
      </c>
      <c r="C66" s="2" t="s">
        <v>167</v>
      </c>
      <c r="D66" s="2" t="s">
        <v>168</v>
      </c>
      <c r="E66" s="3">
        <v>442410665</v>
      </c>
      <c r="F66" s="3">
        <v>2159504</v>
      </c>
      <c r="G66" s="74">
        <f t="shared" si="7"/>
        <v>440251161</v>
      </c>
      <c r="H66" s="243"/>
      <c r="I66" s="243"/>
      <c r="J66" s="2" t="s">
        <v>169</v>
      </c>
      <c r="K66" s="3">
        <v>3873700</v>
      </c>
      <c r="L66" s="3">
        <v>3873700</v>
      </c>
      <c r="M66" s="80">
        <f t="shared" si="8"/>
        <v>0</v>
      </c>
    </row>
    <row r="67" spans="1:14" x14ac:dyDescent="0.3">
      <c r="A67" s="327"/>
      <c r="B67" s="2" t="s">
        <v>170</v>
      </c>
      <c r="C67" s="2" t="s">
        <v>170</v>
      </c>
      <c r="D67" s="2" t="s">
        <v>170</v>
      </c>
      <c r="E67" s="3">
        <v>0</v>
      </c>
      <c r="F67" s="3">
        <v>516031428</v>
      </c>
      <c r="G67" s="74">
        <f t="shared" si="7"/>
        <v>-516031428</v>
      </c>
      <c r="H67" s="242" t="s">
        <v>171</v>
      </c>
      <c r="I67" s="242" t="s">
        <v>172</v>
      </c>
      <c r="J67" s="2" t="s">
        <v>173</v>
      </c>
      <c r="K67" s="3">
        <v>118788</v>
      </c>
      <c r="L67" s="3">
        <v>49180</v>
      </c>
      <c r="M67" s="80">
        <f t="shared" si="8"/>
        <v>69608</v>
      </c>
    </row>
    <row r="68" spans="1:14" x14ac:dyDescent="0.3">
      <c r="A68" s="327"/>
      <c r="B68" s="5"/>
      <c r="C68" s="5"/>
      <c r="D68" s="5"/>
      <c r="E68" s="3">
        <v>0</v>
      </c>
      <c r="F68" s="3">
        <v>0</v>
      </c>
      <c r="G68" s="74">
        <f t="shared" si="7"/>
        <v>0</v>
      </c>
      <c r="H68" s="243"/>
      <c r="I68" s="243"/>
      <c r="J68" s="2" t="s">
        <v>174</v>
      </c>
      <c r="K68" s="3">
        <v>3000000</v>
      </c>
      <c r="L68" s="3">
        <v>2877730</v>
      </c>
      <c r="M68" s="80">
        <f t="shared" si="8"/>
        <v>122270</v>
      </c>
    </row>
    <row r="69" spans="1:14" ht="17.25" thickBot="1" x14ac:dyDescent="0.35">
      <c r="A69" s="328"/>
      <c r="B69" s="314" t="s">
        <v>175</v>
      </c>
      <c r="C69" s="315"/>
      <c r="D69" s="316"/>
      <c r="E69" s="25">
        <f>SUM(E58:E68)</f>
        <v>6146469000</v>
      </c>
      <c r="F69" s="25">
        <f>SUM(F58:F68)</f>
        <v>5842619852</v>
      </c>
      <c r="G69" s="75">
        <f>SUM(G58:G68)</f>
        <v>303849148</v>
      </c>
      <c r="H69" s="314" t="s">
        <v>175</v>
      </c>
      <c r="I69" s="315"/>
      <c r="J69" s="316"/>
      <c r="K69" s="25">
        <f>SUM(K58:K68)</f>
        <v>6146469000</v>
      </c>
      <c r="L69" s="25">
        <f>SUM(L58:L68)</f>
        <v>5842619852</v>
      </c>
      <c r="M69" s="79">
        <f>SUM(M58:M68)</f>
        <v>303849148</v>
      </c>
      <c r="N69" s="9"/>
    </row>
    <row r="70" spans="1:14" x14ac:dyDescent="0.3">
      <c r="A70" s="323" t="s">
        <v>120</v>
      </c>
      <c r="B70" s="320" t="s">
        <v>65</v>
      </c>
      <c r="C70" s="2" t="s">
        <v>66</v>
      </c>
      <c r="D70" s="2" t="s">
        <v>67</v>
      </c>
      <c r="E70" s="3">
        <v>361300000</v>
      </c>
      <c r="F70" s="3">
        <v>422647420</v>
      </c>
      <c r="G70" s="74">
        <f t="shared" ref="G70:G80" si="9">E70-F70</f>
        <v>-61347420</v>
      </c>
      <c r="H70" s="2" t="s">
        <v>68</v>
      </c>
      <c r="I70" s="2" t="s">
        <v>69</v>
      </c>
      <c r="J70" s="2" t="s">
        <v>70</v>
      </c>
      <c r="K70" s="3">
        <v>0</v>
      </c>
      <c r="L70" s="3">
        <v>0</v>
      </c>
      <c r="M70" s="80">
        <f>K70-L70</f>
        <v>0</v>
      </c>
    </row>
    <row r="71" spans="1:14" x14ac:dyDescent="0.3">
      <c r="A71" s="324"/>
      <c r="B71" s="260"/>
      <c r="C71" s="2" t="s">
        <v>71</v>
      </c>
      <c r="D71" s="2" t="s">
        <v>115</v>
      </c>
      <c r="E71" s="3">
        <v>0</v>
      </c>
      <c r="F71" s="3">
        <v>0</v>
      </c>
      <c r="G71" s="74">
        <f t="shared" si="9"/>
        <v>0</v>
      </c>
      <c r="H71" s="2" t="s">
        <v>72</v>
      </c>
      <c r="I71" s="2" t="s">
        <v>73</v>
      </c>
      <c r="J71" s="2" t="s">
        <v>74</v>
      </c>
      <c r="K71" s="3">
        <v>3000000</v>
      </c>
      <c r="L71" s="3">
        <v>2500000</v>
      </c>
      <c r="M71" s="80">
        <f t="shared" ref="M71:M80" si="10">K71-L71</f>
        <v>500000</v>
      </c>
    </row>
    <row r="72" spans="1:14" ht="27" x14ac:dyDescent="0.3">
      <c r="A72" s="324"/>
      <c r="B72" s="243"/>
      <c r="C72" s="2" t="s">
        <v>75</v>
      </c>
      <c r="D72" s="6" t="s">
        <v>76</v>
      </c>
      <c r="E72" s="3">
        <v>62800000</v>
      </c>
      <c r="F72" s="3">
        <v>50901120</v>
      </c>
      <c r="G72" s="74">
        <f t="shared" si="9"/>
        <v>11898880</v>
      </c>
      <c r="H72" s="2" t="s">
        <v>77</v>
      </c>
      <c r="I72" s="2" t="s">
        <v>78</v>
      </c>
      <c r="J72" s="2" t="s">
        <v>79</v>
      </c>
      <c r="K72" s="3">
        <v>631000000</v>
      </c>
      <c r="L72" s="3">
        <v>625145320</v>
      </c>
      <c r="M72" s="80">
        <f t="shared" si="10"/>
        <v>5854680</v>
      </c>
    </row>
    <row r="73" spans="1:14" x14ac:dyDescent="0.3">
      <c r="A73" s="324"/>
      <c r="B73" s="2" t="s">
        <v>80</v>
      </c>
      <c r="C73" s="2" t="s">
        <v>81</v>
      </c>
      <c r="D73" s="2" t="s">
        <v>116</v>
      </c>
      <c r="E73" s="3">
        <v>40000000</v>
      </c>
      <c r="F73" s="3">
        <v>40000000</v>
      </c>
      <c r="G73" s="74">
        <f t="shared" si="9"/>
        <v>0</v>
      </c>
      <c r="H73" s="242" t="s">
        <v>82</v>
      </c>
      <c r="I73" s="242" t="s">
        <v>83</v>
      </c>
      <c r="J73" s="2" t="s">
        <v>84</v>
      </c>
      <c r="K73" s="3">
        <v>72920000</v>
      </c>
      <c r="L73" s="3">
        <v>72008800</v>
      </c>
      <c r="M73" s="80">
        <f t="shared" si="10"/>
        <v>911200</v>
      </c>
      <c r="N73" s="9">
        <f>L73+L74</f>
        <v>137888401</v>
      </c>
    </row>
    <row r="74" spans="1:14" x14ac:dyDescent="0.3">
      <c r="A74" s="324"/>
      <c r="B74" s="2" t="s">
        <v>85</v>
      </c>
      <c r="C74" s="2" t="s">
        <v>86</v>
      </c>
      <c r="D74" s="2" t="s">
        <v>87</v>
      </c>
      <c r="E74" s="3">
        <v>425830474</v>
      </c>
      <c r="F74" s="3">
        <v>340805982</v>
      </c>
      <c r="G74" s="74">
        <f t="shared" si="9"/>
        <v>85024492</v>
      </c>
      <c r="H74" s="243"/>
      <c r="I74" s="243"/>
      <c r="J74" s="2" t="s">
        <v>88</v>
      </c>
      <c r="K74" s="3">
        <v>85000000</v>
      </c>
      <c r="L74" s="3">
        <v>65879601</v>
      </c>
      <c r="M74" s="80">
        <f t="shared" si="10"/>
        <v>19120399</v>
      </c>
    </row>
    <row r="75" spans="1:14" x14ac:dyDescent="0.3">
      <c r="A75" s="324"/>
      <c r="B75" s="2" t="s">
        <v>89</v>
      </c>
      <c r="C75" s="2" t="s">
        <v>90</v>
      </c>
      <c r="D75" s="2" t="s">
        <v>117</v>
      </c>
      <c r="E75" s="3">
        <v>0</v>
      </c>
      <c r="F75" s="3">
        <v>0</v>
      </c>
      <c r="G75" s="74">
        <f t="shared" si="9"/>
        <v>0</v>
      </c>
      <c r="H75" s="2" t="s">
        <v>91</v>
      </c>
      <c r="I75" s="2" t="s">
        <v>92</v>
      </c>
      <c r="J75" s="2" t="s">
        <v>93</v>
      </c>
      <c r="K75" s="3">
        <v>0</v>
      </c>
      <c r="L75" s="3">
        <v>0</v>
      </c>
      <c r="M75" s="80">
        <f t="shared" si="10"/>
        <v>0</v>
      </c>
    </row>
    <row r="76" spans="1:14" x14ac:dyDescent="0.3">
      <c r="A76" s="324"/>
      <c r="B76" s="2" t="s">
        <v>94</v>
      </c>
      <c r="C76" s="2" t="s">
        <v>95</v>
      </c>
      <c r="D76" s="2" t="s">
        <v>118</v>
      </c>
      <c r="E76" s="3">
        <v>0</v>
      </c>
      <c r="F76" s="3">
        <v>0</v>
      </c>
      <c r="G76" s="74">
        <f t="shared" si="9"/>
        <v>0</v>
      </c>
      <c r="H76" s="2" t="s">
        <v>96</v>
      </c>
      <c r="I76" s="2" t="s">
        <v>97</v>
      </c>
      <c r="J76" s="2" t="s">
        <v>98</v>
      </c>
      <c r="K76" s="3">
        <v>0</v>
      </c>
      <c r="L76" s="3">
        <v>0</v>
      </c>
      <c r="M76" s="80">
        <f t="shared" si="10"/>
        <v>0</v>
      </c>
    </row>
    <row r="77" spans="1:14" x14ac:dyDescent="0.3">
      <c r="A77" s="324"/>
      <c r="B77" s="2" t="s">
        <v>99</v>
      </c>
      <c r="C77" s="2" t="s">
        <v>100</v>
      </c>
      <c r="D77" s="2" t="s">
        <v>101</v>
      </c>
      <c r="E77" s="3">
        <v>2069526</v>
      </c>
      <c r="F77" s="3">
        <v>728580</v>
      </c>
      <c r="G77" s="74">
        <f t="shared" si="9"/>
        <v>1340946</v>
      </c>
      <c r="H77" s="242" t="s">
        <v>102</v>
      </c>
      <c r="I77" s="242" t="s">
        <v>103</v>
      </c>
      <c r="J77" s="2" t="s">
        <v>104</v>
      </c>
      <c r="K77" s="3">
        <v>67229613</v>
      </c>
      <c r="L77" s="3">
        <v>78097888</v>
      </c>
      <c r="M77" s="80">
        <f t="shared" si="10"/>
        <v>-10868275</v>
      </c>
    </row>
    <row r="78" spans="1:14" x14ac:dyDescent="0.3">
      <c r="A78" s="324"/>
      <c r="B78" s="2" t="s">
        <v>105</v>
      </c>
      <c r="C78" s="2" t="s">
        <v>106</v>
      </c>
      <c r="D78" s="2" t="s">
        <v>119</v>
      </c>
      <c r="E78" s="3">
        <v>8000000</v>
      </c>
      <c r="F78" s="3">
        <v>4214169</v>
      </c>
      <c r="G78" s="74">
        <f t="shared" si="9"/>
        <v>3785831</v>
      </c>
      <c r="H78" s="243"/>
      <c r="I78" s="243"/>
      <c r="J78" s="2" t="s">
        <v>107</v>
      </c>
      <c r="K78" s="3">
        <v>38432356</v>
      </c>
      <c r="L78" s="3">
        <v>43604024</v>
      </c>
      <c r="M78" s="80">
        <f t="shared" si="10"/>
        <v>-5171668</v>
      </c>
    </row>
    <row r="79" spans="1:14" x14ac:dyDescent="0.3">
      <c r="A79" s="324"/>
      <c r="B79" s="2" t="s">
        <v>108</v>
      </c>
      <c r="C79" s="2" t="s">
        <v>108</v>
      </c>
      <c r="D79" s="2" t="s">
        <v>108</v>
      </c>
      <c r="E79" s="3">
        <v>0</v>
      </c>
      <c r="F79" s="3">
        <v>110159387</v>
      </c>
      <c r="G79" s="74">
        <f t="shared" si="9"/>
        <v>-110159387</v>
      </c>
      <c r="H79" s="242" t="s">
        <v>109</v>
      </c>
      <c r="I79" s="242" t="s">
        <v>110</v>
      </c>
      <c r="J79" s="2" t="s">
        <v>111</v>
      </c>
      <c r="K79" s="3">
        <v>400000</v>
      </c>
      <c r="L79" s="3">
        <v>179895</v>
      </c>
      <c r="M79" s="80">
        <f t="shared" si="10"/>
        <v>220105</v>
      </c>
    </row>
    <row r="80" spans="1:14" x14ac:dyDescent="0.3">
      <c r="A80" s="324"/>
      <c r="B80" s="5"/>
      <c r="C80" s="5"/>
      <c r="D80" s="5"/>
      <c r="E80" s="3">
        <v>0</v>
      </c>
      <c r="F80" s="3">
        <v>0</v>
      </c>
      <c r="G80" s="74">
        <f t="shared" si="9"/>
        <v>0</v>
      </c>
      <c r="H80" s="243"/>
      <c r="I80" s="243"/>
      <c r="J80" s="2" t="s">
        <v>112</v>
      </c>
      <c r="K80" s="3">
        <v>2018031</v>
      </c>
      <c r="L80" s="3">
        <v>82041130</v>
      </c>
      <c r="M80" s="80">
        <f t="shared" si="10"/>
        <v>-80023099</v>
      </c>
    </row>
    <row r="81" spans="1:14" ht="17.25" thickBot="1" x14ac:dyDescent="0.35">
      <c r="A81" s="325"/>
      <c r="B81" s="314" t="s">
        <v>113</v>
      </c>
      <c r="C81" s="315"/>
      <c r="D81" s="316"/>
      <c r="E81" s="25">
        <f>SUM(E70:E80)</f>
        <v>900000000</v>
      </c>
      <c r="F81" s="25">
        <f>SUM(F70:F80)</f>
        <v>969456658</v>
      </c>
      <c r="G81" s="86">
        <f>SUM(G70:G80)</f>
        <v>-69456658</v>
      </c>
      <c r="H81" s="314" t="s">
        <v>113</v>
      </c>
      <c r="I81" s="315"/>
      <c r="J81" s="316"/>
      <c r="K81" s="88">
        <f>SUM(K70:K80)</f>
        <v>900000000</v>
      </c>
      <c r="L81" s="25">
        <f>SUM(L70:L80)</f>
        <v>969456658</v>
      </c>
      <c r="M81" s="79">
        <f>SUM(M70:M80)</f>
        <v>-69456658</v>
      </c>
    </row>
    <row r="82" spans="1:14" customFormat="1" ht="21" customHeight="1" x14ac:dyDescent="0.3">
      <c r="A82" s="338" t="s">
        <v>299</v>
      </c>
      <c r="B82" s="341" t="s">
        <v>180</v>
      </c>
      <c r="C82" s="26" t="s">
        <v>181</v>
      </c>
      <c r="D82" s="26" t="s">
        <v>182</v>
      </c>
      <c r="E82" s="27">
        <v>2101039640</v>
      </c>
      <c r="F82" s="28">
        <v>1795417652</v>
      </c>
      <c r="G82" s="87">
        <f>SUM(E82-F82)</f>
        <v>305621988</v>
      </c>
      <c r="H82" s="84" t="s">
        <v>255</v>
      </c>
      <c r="I82" s="30" t="s">
        <v>256</v>
      </c>
      <c r="J82" s="31" t="s">
        <v>257</v>
      </c>
      <c r="K82" s="32">
        <v>498660090</v>
      </c>
      <c r="L82" s="32">
        <v>433883990</v>
      </c>
      <c r="M82" s="33">
        <f>SUM(K82-L82)</f>
        <v>64776100</v>
      </c>
    </row>
    <row r="83" spans="1:14" customFormat="1" x14ac:dyDescent="0.3">
      <c r="A83" s="339"/>
      <c r="B83" s="224"/>
      <c r="C83" s="34" t="s">
        <v>186</v>
      </c>
      <c r="D83" s="34" t="s">
        <v>187</v>
      </c>
      <c r="E83" s="35">
        <v>44960000</v>
      </c>
      <c r="F83" s="32">
        <v>13451250</v>
      </c>
      <c r="G83" s="87">
        <f t="shared" ref="G83:G95" si="11">SUM(E83-F83)</f>
        <v>31508750</v>
      </c>
      <c r="H83" s="179" t="s">
        <v>298</v>
      </c>
      <c r="I83" s="180" t="s">
        <v>300</v>
      </c>
      <c r="J83" s="181" t="s">
        <v>301</v>
      </c>
      <c r="K83" s="32">
        <v>400000</v>
      </c>
      <c r="L83" s="32">
        <v>287500</v>
      </c>
      <c r="M83" s="33">
        <f t="shared" ref="M83:M97" si="12">SUM(K83-L83)</f>
        <v>112500</v>
      </c>
    </row>
    <row r="84" spans="1:14" customFormat="1" ht="27" x14ac:dyDescent="0.3">
      <c r="A84" s="339"/>
      <c r="B84" s="223"/>
      <c r="C84" s="39" t="s">
        <v>191</v>
      </c>
      <c r="D84" s="39" t="s">
        <v>192</v>
      </c>
      <c r="E84" s="35">
        <v>383078000</v>
      </c>
      <c r="F84" s="32">
        <v>167689413</v>
      </c>
      <c r="G84" s="87">
        <f t="shared" si="11"/>
        <v>215388587</v>
      </c>
      <c r="H84" s="225" t="s">
        <v>258</v>
      </c>
      <c r="I84" s="225" t="s">
        <v>259</v>
      </c>
      <c r="J84" s="176" t="s">
        <v>522</v>
      </c>
      <c r="K84" s="32">
        <v>1820000</v>
      </c>
      <c r="L84" s="32">
        <v>1820000</v>
      </c>
      <c r="M84" s="33">
        <f t="shared" si="12"/>
        <v>0</v>
      </c>
    </row>
    <row r="85" spans="1:14" customFormat="1" x14ac:dyDescent="0.3">
      <c r="A85" s="339"/>
      <c r="B85" s="40" t="s">
        <v>196</v>
      </c>
      <c r="C85" s="34" t="s">
        <v>197</v>
      </c>
      <c r="D85" s="34" t="s">
        <v>243</v>
      </c>
      <c r="E85" s="35">
        <v>138540000</v>
      </c>
      <c r="F85" s="32">
        <v>20483440</v>
      </c>
      <c r="G85" s="87">
        <f t="shared" si="11"/>
        <v>118056560</v>
      </c>
      <c r="H85" s="226"/>
      <c r="I85" s="226"/>
      <c r="J85" s="176" t="s">
        <v>260</v>
      </c>
      <c r="K85" s="32">
        <v>7493520</v>
      </c>
      <c r="L85" s="32">
        <v>7362310</v>
      </c>
      <c r="M85" s="33">
        <f t="shared" si="12"/>
        <v>131210</v>
      </c>
      <c r="N85" s="60">
        <f>L85+L86</f>
        <v>486310641</v>
      </c>
    </row>
    <row r="86" spans="1:14" customFormat="1" x14ac:dyDescent="0.3">
      <c r="A86" s="339"/>
      <c r="B86" s="41" t="s">
        <v>202</v>
      </c>
      <c r="C86" s="39" t="s">
        <v>236</v>
      </c>
      <c r="D86" s="39" t="s">
        <v>264</v>
      </c>
      <c r="E86" s="32">
        <v>960603489</v>
      </c>
      <c r="F86" s="32">
        <v>769484114</v>
      </c>
      <c r="G86" s="87">
        <f t="shared" si="11"/>
        <v>191119375</v>
      </c>
      <c r="H86" s="232"/>
      <c r="I86" s="232"/>
      <c r="J86" s="34" t="s">
        <v>523</v>
      </c>
      <c r="K86" s="32">
        <v>478864000</v>
      </c>
      <c r="L86" s="32">
        <v>478948331</v>
      </c>
      <c r="M86" s="33">
        <f t="shared" si="12"/>
        <v>-84331</v>
      </c>
    </row>
    <row r="87" spans="1:14" customFormat="1" x14ac:dyDescent="0.3">
      <c r="A87" s="339"/>
      <c r="B87" s="41" t="s">
        <v>244</v>
      </c>
      <c r="C87" s="39" t="s">
        <v>245</v>
      </c>
      <c r="D87" s="39" t="s">
        <v>208</v>
      </c>
      <c r="E87" s="32">
        <v>10000000</v>
      </c>
      <c r="F87" s="32">
        <v>10000000</v>
      </c>
      <c r="G87" s="87">
        <f t="shared" si="11"/>
        <v>0</v>
      </c>
      <c r="H87" s="342" t="s">
        <v>261</v>
      </c>
      <c r="I87" s="225" t="s">
        <v>262</v>
      </c>
      <c r="J87" s="34" t="s">
        <v>263</v>
      </c>
      <c r="K87" s="32">
        <v>0</v>
      </c>
      <c r="L87" s="32">
        <v>0</v>
      </c>
      <c r="M87" s="33">
        <f t="shared" si="12"/>
        <v>0</v>
      </c>
    </row>
    <row r="88" spans="1:14" customFormat="1" x14ac:dyDescent="0.3">
      <c r="A88" s="339"/>
      <c r="B88" s="41" t="s">
        <v>269</v>
      </c>
      <c r="C88" s="39" t="s">
        <v>270</v>
      </c>
      <c r="D88" s="39" t="s">
        <v>271</v>
      </c>
      <c r="E88" s="32">
        <v>0</v>
      </c>
      <c r="F88" s="32">
        <v>0</v>
      </c>
      <c r="G88" s="87">
        <f t="shared" si="11"/>
        <v>0</v>
      </c>
      <c r="H88" s="343"/>
      <c r="I88" s="232"/>
      <c r="J88" s="34" t="s">
        <v>265</v>
      </c>
      <c r="K88" s="32">
        <v>92520000</v>
      </c>
      <c r="L88" s="32">
        <v>123770285</v>
      </c>
      <c r="M88" s="33">
        <f t="shared" si="12"/>
        <v>-31250285</v>
      </c>
    </row>
    <row r="89" spans="1:14" customFormat="1" x14ac:dyDescent="0.3">
      <c r="A89" s="339"/>
      <c r="B89" s="41" t="s">
        <v>273</v>
      </c>
      <c r="C89" s="39" t="s">
        <v>274</v>
      </c>
      <c r="D89" s="39" t="s">
        <v>275</v>
      </c>
      <c r="E89" s="32">
        <v>31250000</v>
      </c>
      <c r="F89" s="32">
        <v>17977500</v>
      </c>
      <c r="G89" s="87">
        <f t="shared" si="11"/>
        <v>13272500</v>
      </c>
      <c r="H89" s="342" t="s">
        <v>266</v>
      </c>
      <c r="I89" s="225" t="s">
        <v>267</v>
      </c>
      <c r="J89" s="39" t="s">
        <v>268</v>
      </c>
      <c r="K89" s="32">
        <v>1601040920</v>
      </c>
      <c r="L89" s="32">
        <v>1521020290</v>
      </c>
      <c r="M89" s="33">
        <f t="shared" si="12"/>
        <v>80020630</v>
      </c>
    </row>
    <row r="90" spans="1:14" customFormat="1" x14ac:dyDescent="0.3">
      <c r="A90" s="339"/>
      <c r="B90" s="40" t="s">
        <v>279</v>
      </c>
      <c r="C90" s="34" t="s">
        <v>280</v>
      </c>
      <c r="D90" s="34" t="s">
        <v>281</v>
      </c>
      <c r="E90" s="32">
        <v>16625783</v>
      </c>
      <c r="F90" s="32">
        <v>213450</v>
      </c>
      <c r="G90" s="87">
        <f t="shared" si="11"/>
        <v>16412333</v>
      </c>
      <c r="H90" s="343"/>
      <c r="I90" s="232"/>
      <c r="J90" s="39" t="s">
        <v>272</v>
      </c>
      <c r="K90" s="32">
        <v>295317600</v>
      </c>
      <c r="L90" s="32">
        <v>288975970</v>
      </c>
      <c r="M90" s="33">
        <f t="shared" si="12"/>
        <v>6341630</v>
      </c>
    </row>
    <row r="91" spans="1:14" customFormat="1" x14ac:dyDescent="0.3">
      <c r="A91" s="339"/>
      <c r="B91" s="344" t="s">
        <v>285</v>
      </c>
      <c r="C91" s="346" t="s">
        <v>286</v>
      </c>
      <c r="D91" s="34" t="s">
        <v>246</v>
      </c>
      <c r="E91" s="32">
        <v>18000000</v>
      </c>
      <c r="F91" s="32">
        <v>18000000</v>
      </c>
      <c r="G91" s="87">
        <f t="shared" si="11"/>
        <v>0</v>
      </c>
      <c r="H91" s="85" t="s">
        <v>276</v>
      </c>
      <c r="I91" s="34" t="s">
        <v>277</v>
      </c>
      <c r="J91" s="34" t="s">
        <v>278</v>
      </c>
      <c r="K91" s="32">
        <v>0</v>
      </c>
      <c r="L91" s="32">
        <v>0</v>
      </c>
      <c r="M91" s="33">
        <f t="shared" si="12"/>
        <v>0</v>
      </c>
    </row>
    <row r="92" spans="1:14" customFormat="1" x14ac:dyDescent="0.3">
      <c r="A92" s="339"/>
      <c r="B92" s="345"/>
      <c r="C92" s="346"/>
      <c r="D92" s="34" t="s">
        <v>290</v>
      </c>
      <c r="E92" s="32">
        <v>18000000</v>
      </c>
      <c r="F92" s="32">
        <v>18000000</v>
      </c>
      <c r="G92" s="87">
        <f t="shared" si="11"/>
        <v>0</v>
      </c>
      <c r="H92" s="85" t="s">
        <v>282</v>
      </c>
      <c r="I92" s="34" t="s">
        <v>283</v>
      </c>
      <c r="J92" s="34" t="s">
        <v>284</v>
      </c>
      <c r="K92" s="32">
        <v>0</v>
      </c>
      <c r="L92" s="32">
        <v>0</v>
      </c>
      <c r="M92" s="33">
        <f t="shared" si="12"/>
        <v>0</v>
      </c>
    </row>
    <row r="93" spans="1:14" customFormat="1" x14ac:dyDescent="0.3">
      <c r="A93" s="339"/>
      <c r="B93" s="347" t="s">
        <v>291</v>
      </c>
      <c r="C93" s="349" t="s">
        <v>292</v>
      </c>
      <c r="D93" s="34" t="s">
        <v>293</v>
      </c>
      <c r="E93" s="32">
        <v>197641504</v>
      </c>
      <c r="F93" s="32">
        <v>0</v>
      </c>
      <c r="G93" s="87">
        <f t="shared" si="11"/>
        <v>197641504</v>
      </c>
      <c r="H93" s="342" t="s">
        <v>287</v>
      </c>
      <c r="I93" s="225" t="s">
        <v>288</v>
      </c>
      <c r="J93" s="34" t="s">
        <v>289</v>
      </c>
      <c r="K93" s="32">
        <v>787974986</v>
      </c>
      <c r="L93" s="32">
        <v>787974986</v>
      </c>
      <c r="M93" s="33">
        <f t="shared" si="12"/>
        <v>0</v>
      </c>
    </row>
    <row r="94" spans="1:14" customFormat="1" x14ac:dyDescent="0.3">
      <c r="A94" s="339"/>
      <c r="B94" s="348"/>
      <c r="C94" s="349"/>
      <c r="D94" s="34" t="s">
        <v>294</v>
      </c>
      <c r="E94" s="32">
        <v>191261584</v>
      </c>
      <c r="F94" s="32">
        <v>0</v>
      </c>
      <c r="G94" s="87">
        <f t="shared" si="11"/>
        <v>191261584</v>
      </c>
      <c r="H94" s="343"/>
      <c r="I94" s="232"/>
      <c r="J94" s="34" t="s">
        <v>297</v>
      </c>
      <c r="K94" s="32">
        <v>213652252</v>
      </c>
      <c r="L94" s="32">
        <v>213652252</v>
      </c>
      <c r="M94" s="33">
        <f t="shared" si="12"/>
        <v>0</v>
      </c>
    </row>
    <row r="95" spans="1:14" customFormat="1" ht="13.5" customHeight="1" x14ac:dyDescent="0.3">
      <c r="A95" s="339"/>
      <c r="B95" s="222" t="s">
        <v>228</v>
      </c>
      <c r="C95" s="225" t="s">
        <v>228</v>
      </c>
      <c r="D95" s="225" t="s">
        <v>295</v>
      </c>
      <c r="E95" s="352">
        <v>0</v>
      </c>
      <c r="F95" s="352">
        <v>1166986198</v>
      </c>
      <c r="G95" s="355">
        <f t="shared" si="11"/>
        <v>-1166986198</v>
      </c>
      <c r="H95" s="346" t="s">
        <v>247</v>
      </c>
      <c r="I95" s="219" t="s">
        <v>248</v>
      </c>
      <c r="J95" s="34" t="s">
        <v>231</v>
      </c>
      <c r="K95" s="32">
        <v>515783</v>
      </c>
      <c r="L95" s="32">
        <v>649274</v>
      </c>
      <c r="M95" s="33">
        <f t="shared" si="12"/>
        <v>-133491</v>
      </c>
    </row>
    <row r="96" spans="1:14" customFormat="1" ht="13.5" customHeight="1" x14ac:dyDescent="0.3">
      <c r="A96" s="339"/>
      <c r="B96" s="224"/>
      <c r="C96" s="226"/>
      <c r="D96" s="226"/>
      <c r="E96" s="353"/>
      <c r="F96" s="353"/>
      <c r="G96" s="356"/>
      <c r="H96" s="346"/>
      <c r="I96" s="220"/>
      <c r="J96" s="34" t="s">
        <v>232</v>
      </c>
      <c r="K96" s="182">
        <v>96740849</v>
      </c>
      <c r="L96" s="182">
        <v>103357829</v>
      </c>
      <c r="M96" s="183">
        <f t="shared" si="12"/>
        <v>-6616980</v>
      </c>
    </row>
    <row r="97" spans="1:13" customFormat="1" ht="20.25" customHeight="1" x14ac:dyDescent="0.3">
      <c r="A97" s="339"/>
      <c r="B97" s="224"/>
      <c r="C97" s="226"/>
      <c r="D97" s="226"/>
      <c r="E97" s="353"/>
      <c r="F97" s="353"/>
      <c r="G97" s="356"/>
      <c r="H97" s="346" t="s">
        <v>249</v>
      </c>
      <c r="I97" s="225" t="s">
        <v>250</v>
      </c>
      <c r="J97" s="34" t="s">
        <v>246</v>
      </c>
      <c r="K97" s="182">
        <v>18000000</v>
      </c>
      <c r="L97" s="182">
        <v>18000000</v>
      </c>
      <c r="M97" s="183">
        <f t="shared" si="12"/>
        <v>0</v>
      </c>
    </row>
    <row r="98" spans="1:13" customFormat="1" ht="25.5" customHeight="1" thickBot="1" x14ac:dyDescent="0.35">
      <c r="A98" s="339"/>
      <c r="B98" s="351"/>
      <c r="C98" s="350"/>
      <c r="D98" s="350"/>
      <c r="E98" s="354"/>
      <c r="F98" s="354"/>
      <c r="G98" s="357"/>
      <c r="H98" s="346"/>
      <c r="I98" s="350"/>
      <c r="J98" s="44" t="s">
        <v>251</v>
      </c>
      <c r="K98" s="45">
        <v>18000000</v>
      </c>
      <c r="L98" s="45">
        <v>18000000</v>
      </c>
      <c r="M98" s="46">
        <v>0</v>
      </c>
    </row>
    <row r="99" spans="1:13" customFormat="1" ht="16.5" customHeight="1" thickTop="1" thickBot="1" x14ac:dyDescent="0.35">
      <c r="A99" s="340"/>
      <c r="B99" s="47" t="s">
        <v>296</v>
      </c>
      <c r="C99" s="48"/>
      <c r="D99" s="49"/>
      <c r="E99" s="50">
        <f>SUM(E82:E98)</f>
        <v>4111000000</v>
      </c>
      <c r="F99" s="50">
        <f>SUM(F82:F98)</f>
        <v>3997703017</v>
      </c>
      <c r="G99" s="76">
        <f>SUM(G82:G98)</f>
        <v>113296983</v>
      </c>
      <c r="H99" s="47" t="s">
        <v>296</v>
      </c>
      <c r="I99" s="49"/>
      <c r="J99" s="51"/>
      <c r="K99" s="89">
        <f>SUM(K82:K98)</f>
        <v>4111000000</v>
      </c>
      <c r="L99" s="89">
        <f>SUM(L82:L98)</f>
        <v>3997703017</v>
      </c>
      <c r="M99" s="81">
        <f>SUM(M82:M98)</f>
        <v>113296983</v>
      </c>
    </row>
    <row r="100" spans="1:13" x14ac:dyDescent="0.3">
      <c r="A100" s="329" t="s">
        <v>179</v>
      </c>
      <c r="B100" s="331" t="s">
        <v>180</v>
      </c>
      <c r="C100" s="10" t="s">
        <v>181</v>
      </c>
      <c r="D100" s="10" t="s">
        <v>182</v>
      </c>
      <c r="E100" s="11">
        <v>227947920</v>
      </c>
      <c r="F100" s="11">
        <v>200327675</v>
      </c>
      <c r="G100" s="77">
        <f>E100-F100</f>
        <v>27620245</v>
      </c>
      <c r="H100" s="10" t="s">
        <v>183</v>
      </c>
      <c r="I100" s="10" t="s">
        <v>184</v>
      </c>
      <c r="J100" s="10" t="s">
        <v>185</v>
      </c>
      <c r="K100" s="11">
        <v>0</v>
      </c>
      <c r="L100" s="11">
        <v>0</v>
      </c>
      <c r="M100" s="82">
        <f>K100-L100</f>
        <v>0</v>
      </c>
    </row>
    <row r="101" spans="1:13" x14ac:dyDescent="0.3">
      <c r="A101" s="330"/>
      <c r="B101" s="332"/>
      <c r="C101" s="10" t="s">
        <v>186</v>
      </c>
      <c r="D101" s="10" t="s">
        <v>187</v>
      </c>
      <c r="E101" s="11">
        <v>500000</v>
      </c>
      <c r="F101" s="11">
        <v>143050</v>
      </c>
      <c r="G101" s="77">
        <f t="shared" ref="G101:G110" si="13">E101-F101</f>
        <v>356950</v>
      </c>
      <c r="H101" s="10" t="s">
        <v>188</v>
      </c>
      <c r="I101" s="10" t="s">
        <v>189</v>
      </c>
      <c r="J101" s="10" t="s">
        <v>190</v>
      </c>
      <c r="K101" s="11">
        <v>0</v>
      </c>
      <c r="L101" s="11">
        <v>0</v>
      </c>
      <c r="M101" s="82">
        <f t="shared" ref="M101:M110" si="14">K101-L101</f>
        <v>0</v>
      </c>
    </row>
    <row r="102" spans="1:13" ht="27" x14ac:dyDescent="0.3">
      <c r="A102" s="330"/>
      <c r="B102" s="333"/>
      <c r="C102" s="10" t="s">
        <v>191</v>
      </c>
      <c r="D102" s="12" t="s">
        <v>192</v>
      </c>
      <c r="E102" s="11">
        <v>27993080</v>
      </c>
      <c r="F102" s="11">
        <v>26021140</v>
      </c>
      <c r="G102" s="77">
        <f t="shared" si="13"/>
        <v>1971940</v>
      </c>
      <c r="H102" s="10" t="s">
        <v>193</v>
      </c>
      <c r="I102" s="10" t="s">
        <v>194</v>
      </c>
      <c r="J102" s="10" t="s">
        <v>195</v>
      </c>
      <c r="K102" s="11">
        <v>344146000</v>
      </c>
      <c r="L102" s="11">
        <v>330967530</v>
      </c>
      <c r="M102" s="82">
        <f t="shared" si="14"/>
        <v>13178470</v>
      </c>
    </row>
    <row r="103" spans="1:13" x14ac:dyDescent="0.3">
      <c r="A103" s="330"/>
      <c r="B103" s="10" t="s">
        <v>196</v>
      </c>
      <c r="C103" s="10" t="s">
        <v>197</v>
      </c>
      <c r="D103" s="10" t="s">
        <v>198</v>
      </c>
      <c r="E103" s="11">
        <v>9393276</v>
      </c>
      <c r="F103" s="11">
        <v>6125000</v>
      </c>
      <c r="G103" s="77">
        <f t="shared" si="13"/>
        <v>3268276</v>
      </c>
      <c r="H103" s="334" t="s">
        <v>199</v>
      </c>
      <c r="I103" s="334" t="s">
        <v>200</v>
      </c>
      <c r="J103" s="10" t="s">
        <v>201</v>
      </c>
      <c r="K103" s="11">
        <v>1000000</v>
      </c>
      <c r="L103" s="11">
        <v>1000000</v>
      </c>
      <c r="M103" s="82">
        <f t="shared" si="14"/>
        <v>0</v>
      </c>
    </row>
    <row r="104" spans="1:13" x14ac:dyDescent="0.3">
      <c r="A104" s="330"/>
      <c r="B104" s="10" t="s">
        <v>202</v>
      </c>
      <c r="C104" s="10" t="s">
        <v>203</v>
      </c>
      <c r="D104" s="10" t="s">
        <v>204</v>
      </c>
      <c r="E104" s="11">
        <v>84378000</v>
      </c>
      <c r="F104" s="11">
        <v>52745040</v>
      </c>
      <c r="G104" s="77">
        <f t="shared" si="13"/>
        <v>31632960</v>
      </c>
      <c r="H104" s="333"/>
      <c r="I104" s="333"/>
      <c r="J104" s="10" t="s">
        <v>205</v>
      </c>
      <c r="K104" s="11">
        <v>500000</v>
      </c>
      <c r="L104" s="11">
        <v>500000</v>
      </c>
      <c r="M104" s="82">
        <f t="shared" si="14"/>
        <v>0</v>
      </c>
    </row>
    <row r="105" spans="1:13" x14ac:dyDescent="0.3">
      <c r="A105" s="330"/>
      <c r="B105" s="10" t="s">
        <v>206</v>
      </c>
      <c r="C105" s="10" t="s">
        <v>207</v>
      </c>
      <c r="D105" s="10" t="s">
        <v>208</v>
      </c>
      <c r="E105" s="11">
        <v>0</v>
      </c>
      <c r="F105" s="11">
        <v>0</v>
      </c>
      <c r="G105" s="77">
        <f t="shared" si="13"/>
        <v>0</v>
      </c>
      <c r="H105" s="10" t="s">
        <v>209</v>
      </c>
      <c r="I105" s="10" t="s">
        <v>210</v>
      </c>
      <c r="J105" s="10" t="s">
        <v>211</v>
      </c>
      <c r="K105" s="11">
        <v>0</v>
      </c>
      <c r="L105" s="11">
        <v>0</v>
      </c>
      <c r="M105" s="82">
        <f t="shared" si="14"/>
        <v>0</v>
      </c>
    </row>
    <row r="106" spans="1:13" x14ac:dyDescent="0.3">
      <c r="A106" s="330"/>
      <c r="B106" s="10" t="s">
        <v>212</v>
      </c>
      <c r="C106" s="10" t="s">
        <v>213</v>
      </c>
      <c r="D106" s="10" t="s">
        <v>214</v>
      </c>
      <c r="E106" s="11">
        <v>0</v>
      </c>
      <c r="F106" s="11">
        <v>0</v>
      </c>
      <c r="G106" s="77">
        <f t="shared" si="13"/>
        <v>0</v>
      </c>
      <c r="H106" s="10" t="s">
        <v>215</v>
      </c>
      <c r="I106" s="10" t="s">
        <v>216</v>
      </c>
      <c r="J106" s="10" t="s">
        <v>217</v>
      </c>
      <c r="K106" s="11">
        <v>0</v>
      </c>
      <c r="L106" s="11">
        <v>0</v>
      </c>
      <c r="M106" s="82">
        <f t="shared" si="14"/>
        <v>0</v>
      </c>
    </row>
    <row r="107" spans="1:13" x14ac:dyDescent="0.3">
      <c r="A107" s="330"/>
      <c r="B107" s="10" t="s">
        <v>218</v>
      </c>
      <c r="C107" s="10" t="s">
        <v>219</v>
      </c>
      <c r="D107" s="10" t="s">
        <v>220</v>
      </c>
      <c r="E107" s="11">
        <v>0</v>
      </c>
      <c r="F107" s="11">
        <v>0</v>
      </c>
      <c r="G107" s="77">
        <f t="shared" si="13"/>
        <v>0</v>
      </c>
      <c r="H107" s="334" t="s">
        <v>221</v>
      </c>
      <c r="I107" s="334" t="s">
        <v>222</v>
      </c>
      <c r="J107" s="10" t="s">
        <v>223</v>
      </c>
      <c r="K107" s="11">
        <v>8487954</v>
      </c>
      <c r="L107" s="11">
        <v>8487954</v>
      </c>
      <c r="M107" s="82">
        <f t="shared" si="14"/>
        <v>0</v>
      </c>
    </row>
    <row r="108" spans="1:13" x14ac:dyDescent="0.3">
      <c r="A108" s="330"/>
      <c r="B108" s="10" t="s">
        <v>224</v>
      </c>
      <c r="C108" s="10" t="s">
        <v>225</v>
      </c>
      <c r="D108" s="10" t="s">
        <v>226</v>
      </c>
      <c r="E108" s="11">
        <v>8487954</v>
      </c>
      <c r="F108" s="11">
        <v>8487954</v>
      </c>
      <c r="G108" s="77">
        <f t="shared" si="13"/>
        <v>0</v>
      </c>
      <c r="H108" s="333"/>
      <c r="I108" s="333"/>
      <c r="J108" s="10" t="s">
        <v>227</v>
      </c>
      <c r="K108" s="11">
        <v>4346070</v>
      </c>
      <c r="L108" s="11">
        <v>4346070</v>
      </c>
      <c r="M108" s="82">
        <f t="shared" si="14"/>
        <v>0</v>
      </c>
    </row>
    <row r="109" spans="1:13" x14ac:dyDescent="0.3">
      <c r="A109" s="330"/>
      <c r="B109" s="10" t="s">
        <v>228</v>
      </c>
      <c r="C109" s="10" t="s">
        <v>228</v>
      </c>
      <c r="D109" s="10" t="s">
        <v>228</v>
      </c>
      <c r="E109" s="11">
        <v>0</v>
      </c>
      <c r="F109" s="11">
        <v>51671941</v>
      </c>
      <c r="G109" s="77">
        <f t="shared" si="13"/>
        <v>-51671941</v>
      </c>
      <c r="H109" s="334" t="s">
        <v>229</v>
      </c>
      <c r="I109" s="334" t="s">
        <v>230</v>
      </c>
      <c r="J109" s="10" t="s">
        <v>231</v>
      </c>
      <c r="K109" s="11">
        <v>206</v>
      </c>
      <c r="L109" s="11">
        <v>246</v>
      </c>
      <c r="M109" s="82">
        <f t="shared" si="14"/>
        <v>-40</v>
      </c>
    </row>
    <row r="110" spans="1:13" x14ac:dyDescent="0.3">
      <c r="A110" s="330"/>
      <c r="B110" s="13"/>
      <c r="C110" s="13"/>
      <c r="D110" s="13"/>
      <c r="E110" s="11">
        <v>0</v>
      </c>
      <c r="F110" s="11">
        <v>0</v>
      </c>
      <c r="G110" s="77">
        <f t="shared" si="13"/>
        <v>0</v>
      </c>
      <c r="H110" s="333"/>
      <c r="I110" s="333"/>
      <c r="J110" s="10" t="s">
        <v>232</v>
      </c>
      <c r="K110" s="11">
        <v>220000</v>
      </c>
      <c r="L110" s="11">
        <v>220000</v>
      </c>
      <c r="M110" s="82">
        <f t="shared" si="14"/>
        <v>0</v>
      </c>
    </row>
    <row r="111" spans="1:13" x14ac:dyDescent="0.3">
      <c r="A111" s="330"/>
      <c r="B111" s="335" t="s">
        <v>233</v>
      </c>
      <c r="C111" s="336"/>
      <c r="D111" s="337"/>
      <c r="E111" s="54">
        <f>SUM(E100:E110)</f>
        <v>358700230</v>
      </c>
      <c r="F111" s="54">
        <f>SUM(F100:F110)</f>
        <v>345521800</v>
      </c>
      <c r="G111" s="78">
        <f>SUM(G100:G110)</f>
        <v>13178430</v>
      </c>
      <c r="H111" s="173" t="s">
        <v>233</v>
      </c>
      <c r="I111" s="174"/>
      <c r="J111" s="175"/>
      <c r="K111" s="54">
        <f>SUM(K100:K110)</f>
        <v>358700230</v>
      </c>
      <c r="L111" s="54">
        <f>SUM(L100:L110)</f>
        <v>345521800</v>
      </c>
      <c r="M111" s="83">
        <f>SUM(M100:M110)</f>
        <v>13178430</v>
      </c>
    </row>
    <row r="112" spans="1:13" ht="27.75" customHeight="1" thickBot="1" x14ac:dyDescent="0.35">
      <c r="A112" s="55"/>
      <c r="B112" s="295" t="s">
        <v>252</v>
      </c>
      <c r="C112" s="296"/>
      <c r="D112" s="296"/>
      <c r="E112" s="56">
        <f>E33+E45+E57+E69+E81+E111+E99</f>
        <v>20155076171</v>
      </c>
      <c r="F112" s="56">
        <f>F33+F45+F57+F69+F81+F111+F99</f>
        <v>19673840947</v>
      </c>
      <c r="G112" s="56">
        <f>G33+G45+G57+G69+G81+G111+G99</f>
        <v>481235224</v>
      </c>
      <c r="H112" s="170" t="s">
        <v>252</v>
      </c>
      <c r="I112" s="171"/>
      <c r="J112" s="171"/>
      <c r="K112" s="56">
        <f>K33+K45+K57+K69+K81+K111+K99</f>
        <v>20155076171</v>
      </c>
      <c r="L112" s="56">
        <f>L33+L45+L57+L69+L81+L111+L99</f>
        <v>19673840947</v>
      </c>
      <c r="M112" s="56">
        <f>M33+M45+M57+M69+M81+M111+M99</f>
        <v>481235224</v>
      </c>
    </row>
    <row r="113" spans="1:13" ht="27.75" customHeight="1" thickBot="1" x14ac:dyDescent="0.35">
      <c r="A113" s="297" t="s">
        <v>253</v>
      </c>
      <c r="B113" s="298"/>
      <c r="C113" s="298"/>
      <c r="D113" s="298"/>
      <c r="E113" s="57">
        <f>E112+E21</f>
        <v>20704105352</v>
      </c>
      <c r="F113" s="57">
        <f>F112+F21</f>
        <v>20200443090</v>
      </c>
      <c r="G113" s="57">
        <f>G112+G21</f>
        <v>503662262</v>
      </c>
      <c r="H113" s="172" t="s">
        <v>254</v>
      </c>
      <c r="I113" s="172"/>
      <c r="J113" s="172"/>
      <c r="K113" s="57">
        <f>K112+K21</f>
        <v>20704105352</v>
      </c>
      <c r="L113" s="57">
        <f>L112+L21</f>
        <v>20200443090</v>
      </c>
      <c r="M113" s="58">
        <f>M112+M21</f>
        <v>503662262</v>
      </c>
    </row>
  </sheetData>
  <mergeCells count="116">
    <mergeCell ref="A82:A99"/>
    <mergeCell ref="B82:B84"/>
    <mergeCell ref="H87:H88"/>
    <mergeCell ref="I87:I88"/>
    <mergeCell ref="H89:H90"/>
    <mergeCell ref="I89:I90"/>
    <mergeCell ref="B91:B92"/>
    <mergeCell ref="C91:C92"/>
    <mergeCell ref="H93:H94"/>
    <mergeCell ref="I93:I94"/>
    <mergeCell ref="B93:B94"/>
    <mergeCell ref="C93:C94"/>
    <mergeCell ref="H97:H98"/>
    <mergeCell ref="I97:I98"/>
    <mergeCell ref="H84:H86"/>
    <mergeCell ref="I84:I86"/>
    <mergeCell ref="H95:H96"/>
    <mergeCell ref="I95:I96"/>
    <mergeCell ref="B95:B98"/>
    <mergeCell ref="C95:C98"/>
    <mergeCell ref="D95:D98"/>
    <mergeCell ref="E95:E98"/>
    <mergeCell ref="F95:F98"/>
    <mergeCell ref="G95:G98"/>
    <mergeCell ref="A100:A111"/>
    <mergeCell ref="B100:B102"/>
    <mergeCell ref="H103:H104"/>
    <mergeCell ref="I103:I104"/>
    <mergeCell ref="H107:H108"/>
    <mergeCell ref="I107:I108"/>
    <mergeCell ref="H109:H110"/>
    <mergeCell ref="I109:I110"/>
    <mergeCell ref="B111:D111"/>
    <mergeCell ref="I55:I56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I73:I74"/>
    <mergeCell ref="H77:H78"/>
    <mergeCell ref="I77:I78"/>
    <mergeCell ref="H79:H80"/>
    <mergeCell ref="I79:I80"/>
    <mergeCell ref="B81:D81"/>
    <mergeCell ref="H81:J81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46:A57"/>
    <mergeCell ref="B46:B48"/>
    <mergeCell ref="H49:H50"/>
    <mergeCell ref="I49:I50"/>
    <mergeCell ref="H53:H54"/>
    <mergeCell ref="I53:I54"/>
    <mergeCell ref="H55:H56"/>
    <mergeCell ref="B16:B17"/>
    <mergeCell ref="C16:C17"/>
    <mergeCell ref="D16:D17"/>
    <mergeCell ref="E16:E17"/>
    <mergeCell ref="F16:F17"/>
    <mergeCell ref="A70:A81"/>
    <mergeCell ref="B70:B72"/>
    <mergeCell ref="H73:H74"/>
    <mergeCell ref="H19:H20"/>
    <mergeCell ref="I19:I20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B112:D112"/>
    <mergeCell ref="A113:D113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9:A21"/>
    <mergeCell ref="B9:B11"/>
    <mergeCell ref="H12:H13"/>
    <mergeCell ref="I12:I13"/>
    <mergeCell ref="H16:H18"/>
    <mergeCell ref="I16:I18"/>
  </mergeCells>
  <phoneticPr fontId="2" type="noConversion"/>
  <pageMargins left="0.7" right="0.7" top="0.75" bottom="0.75" header="0.3" footer="0.3"/>
  <pageSetup paperSize="8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opLeftCell="A31" zoomScale="70" zoomScaleNormal="70" workbookViewId="0">
      <selection activeCell="M27" sqref="M27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61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9" customWidth="1"/>
    <col min="14" max="14" width="15.5" style="4" customWidth="1"/>
    <col min="15" max="16384" width="9" style="4"/>
  </cols>
  <sheetData>
    <row r="1" spans="1:14" x14ac:dyDescent="0.3">
      <c r="A1" s="299" t="s">
        <v>525</v>
      </c>
      <c r="B1" s="299"/>
      <c r="C1" s="299"/>
      <c r="D1" s="299"/>
      <c r="E1" s="7"/>
      <c r="F1" s="1"/>
      <c r="G1" s="69"/>
      <c r="H1" s="1"/>
      <c r="I1" s="1"/>
      <c r="J1" s="1"/>
      <c r="K1" s="1"/>
      <c r="L1" s="1"/>
      <c r="M1" s="73"/>
    </row>
    <row r="2" spans="1:14" ht="21" x14ac:dyDescent="0.3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4" x14ac:dyDescent="0.3">
      <c r="A3" s="279" t="s">
        <v>318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">
      <c r="A4" s="280" t="s">
        <v>317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4" ht="17.25" thickBot="1" x14ac:dyDescent="0.35">
      <c r="A5" s="358" t="s">
        <v>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4" ht="28.5" customHeight="1" x14ac:dyDescent="0.3">
      <c r="A6" s="360" t="s">
        <v>2</v>
      </c>
      <c r="B6" s="289" t="s">
        <v>3</v>
      </c>
      <c r="C6" s="290"/>
      <c r="D6" s="290"/>
      <c r="E6" s="290"/>
      <c r="F6" s="290"/>
      <c r="G6" s="305"/>
      <c r="H6" s="362" t="s">
        <v>4</v>
      </c>
      <c r="I6" s="362"/>
      <c r="J6" s="362"/>
      <c r="K6" s="289"/>
      <c r="L6" s="289"/>
      <c r="M6" s="363"/>
    </row>
    <row r="7" spans="1:14" ht="28.5" customHeight="1" x14ac:dyDescent="0.3">
      <c r="A7" s="361"/>
      <c r="B7" s="364" t="s">
        <v>5</v>
      </c>
      <c r="C7" s="364"/>
      <c r="D7" s="364"/>
      <c r="E7" s="274" t="s">
        <v>518</v>
      </c>
      <c r="F7" s="365" t="s">
        <v>519</v>
      </c>
      <c r="G7" s="274" t="s">
        <v>517</v>
      </c>
      <c r="H7" s="364" t="s">
        <v>5</v>
      </c>
      <c r="I7" s="364"/>
      <c r="J7" s="364"/>
      <c r="K7" s="274" t="s">
        <v>520</v>
      </c>
      <c r="L7" s="365" t="s">
        <v>521</v>
      </c>
      <c r="M7" s="276" t="s">
        <v>517</v>
      </c>
    </row>
    <row r="8" spans="1:14" ht="28.5" customHeight="1" thickBot="1" x14ac:dyDescent="0.35">
      <c r="A8" s="361"/>
      <c r="B8" s="63" t="s">
        <v>6</v>
      </c>
      <c r="C8" s="63" t="s">
        <v>7</v>
      </c>
      <c r="D8" s="63" t="s">
        <v>8</v>
      </c>
      <c r="E8" s="275"/>
      <c r="F8" s="365"/>
      <c r="G8" s="275"/>
      <c r="H8" s="63" t="s">
        <v>6</v>
      </c>
      <c r="I8" s="63" t="s">
        <v>7</v>
      </c>
      <c r="J8" s="63" t="s">
        <v>8</v>
      </c>
      <c r="K8" s="275"/>
      <c r="L8" s="365"/>
      <c r="M8" s="277"/>
    </row>
    <row r="9" spans="1:14" s="17" customFormat="1" ht="28.5" customHeight="1" x14ac:dyDescent="0.3">
      <c r="A9" s="377" t="s">
        <v>241</v>
      </c>
      <c r="B9" s="366" t="s">
        <v>180</v>
      </c>
      <c r="C9" s="369" t="s">
        <v>181</v>
      </c>
      <c r="D9" s="14" t="s">
        <v>302</v>
      </c>
      <c r="E9" s="14">
        <v>32000000</v>
      </c>
      <c r="F9" s="14">
        <v>29154280</v>
      </c>
      <c r="G9" s="70">
        <f>E9-F9</f>
        <v>2845720</v>
      </c>
      <c r="H9" s="14" t="s">
        <v>183</v>
      </c>
      <c r="I9" s="14" t="s">
        <v>184</v>
      </c>
      <c r="J9" s="14" t="s">
        <v>185</v>
      </c>
      <c r="K9" s="14">
        <v>14625345</v>
      </c>
      <c r="L9" s="14">
        <v>13949251</v>
      </c>
      <c r="M9" s="15">
        <f>SUM(K9-L9)</f>
        <v>676094</v>
      </c>
      <c r="N9" s="186">
        <f>M9/K9</f>
        <v>4.6227559076384178E-2</v>
      </c>
    </row>
    <row r="10" spans="1:14" s="17" customFormat="1" ht="28.5" customHeight="1" x14ac:dyDescent="0.3">
      <c r="A10" s="378"/>
      <c r="B10" s="367"/>
      <c r="C10" s="370"/>
      <c r="D10" s="14" t="s">
        <v>303</v>
      </c>
      <c r="E10" s="14">
        <v>4840000</v>
      </c>
      <c r="F10" s="14">
        <v>775260</v>
      </c>
      <c r="G10" s="70">
        <f t="shared" ref="G10:G26" si="0">E10-F10</f>
        <v>4064740</v>
      </c>
      <c r="H10" s="19" t="s">
        <v>188</v>
      </c>
      <c r="I10" s="19" t="s">
        <v>189</v>
      </c>
      <c r="J10" s="14" t="s">
        <v>190</v>
      </c>
      <c r="K10" s="14">
        <v>28365710</v>
      </c>
      <c r="L10" s="14">
        <v>33365710</v>
      </c>
      <c r="M10" s="15">
        <f t="shared" ref="M10:M26" si="1">SUM(K10-L10)</f>
        <v>-5000000</v>
      </c>
      <c r="N10" s="185">
        <f t="shared" ref="N10:N26" si="2">M10/K10</f>
        <v>-0.1762691644242291</v>
      </c>
    </row>
    <row r="11" spans="1:14" s="17" customFormat="1" ht="28.5" customHeight="1" x14ac:dyDescent="0.3">
      <c r="A11" s="378"/>
      <c r="B11" s="367"/>
      <c r="C11" s="370"/>
      <c r="D11" s="14" t="s">
        <v>304</v>
      </c>
      <c r="E11" s="14">
        <v>3600000</v>
      </c>
      <c r="F11" s="14">
        <v>3367168</v>
      </c>
      <c r="G11" s="70">
        <f t="shared" si="0"/>
        <v>232832</v>
      </c>
      <c r="H11" s="14" t="s">
        <v>193</v>
      </c>
      <c r="I11" s="14" t="s">
        <v>194</v>
      </c>
      <c r="J11" s="14" t="s">
        <v>234</v>
      </c>
      <c r="K11" s="14">
        <v>0</v>
      </c>
      <c r="L11" s="14">
        <v>0</v>
      </c>
      <c r="M11" s="15">
        <f t="shared" si="1"/>
        <v>0</v>
      </c>
      <c r="N11" s="185" t="e">
        <f t="shared" si="2"/>
        <v>#DIV/0!</v>
      </c>
    </row>
    <row r="12" spans="1:14" s="17" customFormat="1" ht="28.5" customHeight="1" x14ac:dyDescent="0.3">
      <c r="A12" s="378"/>
      <c r="B12" s="367"/>
      <c r="C12" s="371"/>
      <c r="D12" s="14" t="s">
        <v>305</v>
      </c>
      <c r="E12" s="14">
        <v>50000</v>
      </c>
      <c r="F12" s="14">
        <v>33500</v>
      </c>
      <c r="G12" s="70">
        <f t="shared" si="0"/>
        <v>16500</v>
      </c>
      <c r="H12" s="369" t="s">
        <v>199</v>
      </c>
      <c r="I12" s="369" t="s">
        <v>200</v>
      </c>
      <c r="J12" s="14" t="s">
        <v>201</v>
      </c>
      <c r="K12" s="14">
        <v>8767231</v>
      </c>
      <c r="L12" s="14">
        <v>6898880</v>
      </c>
      <c r="M12" s="15">
        <f t="shared" si="1"/>
        <v>1868351</v>
      </c>
      <c r="N12" s="186">
        <f t="shared" si="2"/>
        <v>0.21310616772844243</v>
      </c>
    </row>
    <row r="13" spans="1:14" s="17" customFormat="1" ht="28.5" customHeight="1" x14ac:dyDescent="0.3">
      <c r="A13" s="378"/>
      <c r="B13" s="367"/>
      <c r="C13" s="369" t="s">
        <v>186</v>
      </c>
      <c r="D13" s="14" t="s">
        <v>307</v>
      </c>
      <c r="E13" s="14">
        <v>1200000</v>
      </c>
      <c r="F13" s="18">
        <v>929000</v>
      </c>
      <c r="G13" s="70">
        <f t="shared" si="0"/>
        <v>271000</v>
      </c>
      <c r="H13" s="371"/>
      <c r="I13" s="371"/>
      <c r="J13" s="14" t="s">
        <v>205</v>
      </c>
      <c r="K13" s="14">
        <v>0</v>
      </c>
      <c r="L13" s="14">
        <v>0</v>
      </c>
      <c r="M13" s="15">
        <f t="shared" si="1"/>
        <v>0</v>
      </c>
      <c r="N13" s="185" t="e">
        <f t="shared" si="2"/>
        <v>#DIV/0!</v>
      </c>
    </row>
    <row r="14" spans="1:14" s="17" customFormat="1" ht="28.5" customHeight="1" x14ac:dyDescent="0.3">
      <c r="A14" s="378"/>
      <c r="B14" s="367"/>
      <c r="C14" s="371"/>
      <c r="D14" s="14" t="s">
        <v>306</v>
      </c>
      <c r="E14" s="14">
        <v>1100000</v>
      </c>
      <c r="F14" s="18">
        <v>852200</v>
      </c>
      <c r="G14" s="70">
        <f t="shared" si="0"/>
        <v>247800</v>
      </c>
      <c r="H14" s="14" t="s">
        <v>209</v>
      </c>
      <c r="I14" s="14" t="s">
        <v>210</v>
      </c>
      <c r="J14" s="14" t="s">
        <v>211</v>
      </c>
      <c r="K14" s="14">
        <v>0</v>
      </c>
      <c r="L14" s="14">
        <v>924000</v>
      </c>
      <c r="M14" s="15">
        <f t="shared" si="1"/>
        <v>-924000</v>
      </c>
      <c r="N14" s="185" t="e">
        <f t="shared" si="2"/>
        <v>#DIV/0!</v>
      </c>
    </row>
    <row r="15" spans="1:14" s="17" customFormat="1" ht="28.5" customHeight="1" x14ac:dyDescent="0.3">
      <c r="A15" s="378"/>
      <c r="B15" s="367"/>
      <c r="C15" s="369" t="s">
        <v>191</v>
      </c>
      <c r="D15" s="14" t="s">
        <v>308</v>
      </c>
      <c r="E15" s="14">
        <v>300000</v>
      </c>
      <c r="F15" s="14">
        <v>147000</v>
      </c>
      <c r="G15" s="70">
        <f t="shared" si="0"/>
        <v>153000</v>
      </c>
      <c r="H15" s="14" t="s">
        <v>215</v>
      </c>
      <c r="I15" s="14" t="s">
        <v>216</v>
      </c>
      <c r="J15" s="14" t="s">
        <v>217</v>
      </c>
      <c r="K15" s="14">
        <v>0</v>
      </c>
      <c r="L15" s="14">
        <v>0</v>
      </c>
      <c r="M15" s="15">
        <f t="shared" si="1"/>
        <v>0</v>
      </c>
      <c r="N15" s="185" t="e">
        <f t="shared" si="2"/>
        <v>#DIV/0!</v>
      </c>
    </row>
    <row r="16" spans="1:14" s="17" customFormat="1" ht="28.5" customHeight="1" x14ac:dyDescent="0.3">
      <c r="A16" s="378"/>
      <c r="B16" s="367"/>
      <c r="C16" s="370"/>
      <c r="D16" s="14" t="s">
        <v>309</v>
      </c>
      <c r="E16" s="14">
        <v>6900000</v>
      </c>
      <c r="F16" s="14">
        <v>6738441</v>
      </c>
      <c r="G16" s="70">
        <f t="shared" si="0"/>
        <v>161559</v>
      </c>
      <c r="H16" s="372" t="s">
        <v>221</v>
      </c>
      <c r="I16" s="372" t="s">
        <v>222</v>
      </c>
      <c r="J16" s="177" t="s">
        <v>223</v>
      </c>
      <c r="K16" s="14">
        <v>15390181</v>
      </c>
      <c r="L16" s="14">
        <v>7366621</v>
      </c>
      <c r="M16" s="15">
        <f t="shared" si="1"/>
        <v>8023560</v>
      </c>
      <c r="N16" s="185">
        <f t="shared" si="2"/>
        <v>0.52134279642325199</v>
      </c>
    </row>
    <row r="17" spans="1:14" s="17" customFormat="1" ht="28.5" customHeight="1" x14ac:dyDescent="0.3">
      <c r="A17" s="378"/>
      <c r="B17" s="367"/>
      <c r="C17" s="370"/>
      <c r="D17" s="14" t="s">
        <v>321</v>
      </c>
      <c r="E17" s="14">
        <v>360000</v>
      </c>
      <c r="F17" s="14">
        <v>302060</v>
      </c>
      <c r="G17" s="70">
        <f t="shared" si="0"/>
        <v>57940</v>
      </c>
      <c r="H17" s="373"/>
      <c r="I17" s="373"/>
      <c r="J17" s="177" t="s">
        <v>319</v>
      </c>
      <c r="K17" s="14">
        <v>0</v>
      </c>
      <c r="L17" s="14">
        <v>0</v>
      </c>
      <c r="M17" s="15">
        <f t="shared" si="1"/>
        <v>0</v>
      </c>
      <c r="N17" s="185" t="e">
        <f t="shared" si="2"/>
        <v>#DIV/0!</v>
      </c>
    </row>
    <row r="18" spans="1:14" s="17" customFormat="1" ht="28.5" customHeight="1" x14ac:dyDescent="0.3">
      <c r="A18" s="378"/>
      <c r="B18" s="367"/>
      <c r="C18" s="370"/>
      <c r="D18" s="14" t="s">
        <v>311</v>
      </c>
      <c r="E18" s="14">
        <v>200000</v>
      </c>
      <c r="F18" s="14">
        <v>85556</v>
      </c>
      <c r="G18" s="70">
        <f t="shared" si="0"/>
        <v>114444</v>
      </c>
      <c r="H18" s="374"/>
      <c r="I18" s="374"/>
      <c r="J18" s="177" t="s">
        <v>320</v>
      </c>
      <c r="K18" s="14">
        <v>325000000</v>
      </c>
      <c r="L18" s="14">
        <v>325000000</v>
      </c>
      <c r="M18" s="15">
        <f t="shared" si="1"/>
        <v>0</v>
      </c>
      <c r="N18" s="185">
        <f t="shared" si="2"/>
        <v>0</v>
      </c>
    </row>
    <row r="19" spans="1:14" s="17" customFormat="1" ht="28.5" customHeight="1" x14ac:dyDescent="0.3">
      <c r="A19" s="378"/>
      <c r="B19" s="367"/>
      <c r="C19" s="370"/>
      <c r="D19" s="14" t="s">
        <v>322</v>
      </c>
      <c r="E19" s="14">
        <v>100000</v>
      </c>
      <c r="F19" s="14">
        <v>28000</v>
      </c>
      <c r="G19" s="70">
        <f t="shared" si="0"/>
        <v>72000</v>
      </c>
      <c r="H19" s="14" t="s">
        <v>229</v>
      </c>
      <c r="I19" s="14" t="s">
        <v>230</v>
      </c>
      <c r="J19" s="14" t="s">
        <v>231</v>
      </c>
      <c r="K19" s="20">
        <v>3375814</v>
      </c>
      <c r="L19" s="14">
        <v>5131020</v>
      </c>
      <c r="M19" s="15">
        <f t="shared" si="1"/>
        <v>-1755206</v>
      </c>
      <c r="N19" s="185">
        <f t="shared" si="2"/>
        <v>-0.51993563626432027</v>
      </c>
    </row>
    <row r="20" spans="1:14" s="17" customFormat="1" ht="28.5" customHeight="1" x14ac:dyDescent="0.3">
      <c r="A20" s="378"/>
      <c r="B20" s="368"/>
      <c r="C20" s="371"/>
      <c r="D20" s="14" t="s">
        <v>323</v>
      </c>
      <c r="E20" s="14">
        <v>0</v>
      </c>
      <c r="F20" s="14">
        <v>0</v>
      </c>
      <c r="G20" s="70">
        <f t="shared" si="0"/>
        <v>0</v>
      </c>
      <c r="H20" s="19"/>
      <c r="I20" s="19"/>
      <c r="J20" s="19" t="s">
        <v>232</v>
      </c>
      <c r="K20" s="21">
        <v>4747900</v>
      </c>
      <c r="L20" s="19">
        <v>4747900</v>
      </c>
      <c r="M20" s="15">
        <f t="shared" si="1"/>
        <v>0</v>
      </c>
      <c r="N20" s="185">
        <f t="shared" si="2"/>
        <v>0</v>
      </c>
    </row>
    <row r="21" spans="1:14" s="17" customFormat="1" ht="28.5" customHeight="1" x14ac:dyDescent="0.3">
      <c r="A21" s="378"/>
      <c r="B21" s="64" t="s">
        <v>196</v>
      </c>
      <c r="C21" s="14" t="s">
        <v>197</v>
      </c>
      <c r="D21" s="14" t="s">
        <v>235</v>
      </c>
      <c r="E21" s="14">
        <v>0</v>
      </c>
      <c r="F21" s="14">
        <v>0</v>
      </c>
      <c r="G21" s="70">
        <f t="shared" si="0"/>
        <v>0</v>
      </c>
      <c r="H21" s="14"/>
      <c r="I21" s="14"/>
      <c r="J21" s="14"/>
      <c r="K21" s="14">
        <v>0</v>
      </c>
      <c r="L21" s="14">
        <v>0</v>
      </c>
      <c r="M21" s="15">
        <f t="shared" si="1"/>
        <v>0</v>
      </c>
      <c r="N21" s="185" t="e">
        <f t="shared" si="2"/>
        <v>#DIV/0!</v>
      </c>
    </row>
    <row r="22" spans="1:14" s="17" customFormat="1" ht="28.5" customHeight="1" x14ac:dyDescent="0.3">
      <c r="A22" s="378"/>
      <c r="B22" s="64" t="s">
        <v>202</v>
      </c>
      <c r="C22" s="14" t="s">
        <v>236</v>
      </c>
      <c r="D22" s="14" t="s">
        <v>204</v>
      </c>
      <c r="E22" s="14">
        <v>0</v>
      </c>
      <c r="F22" s="14">
        <v>2935640</v>
      </c>
      <c r="G22" s="70">
        <f t="shared" si="0"/>
        <v>-2935640</v>
      </c>
      <c r="H22" s="14"/>
      <c r="I22" s="14"/>
      <c r="J22" s="14"/>
      <c r="K22" s="14">
        <v>0</v>
      </c>
      <c r="L22" s="14">
        <v>0</v>
      </c>
      <c r="M22" s="15">
        <f t="shared" si="1"/>
        <v>0</v>
      </c>
      <c r="N22" s="185" t="e">
        <f t="shared" si="2"/>
        <v>#DIV/0!</v>
      </c>
    </row>
    <row r="23" spans="1:14" s="17" customFormat="1" ht="28.5" customHeight="1" x14ac:dyDescent="0.3">
      <c r="A23" s="378"/>
      <c r="B23" s="64" t="s">
        <v>206</v>
      </c>
      <c r="C23" s="14" t="s">
        <v>207</v>
      </c>
      <c r="D23" s="14" t="s">
        <v>237</v>
      </c>
      <c r="E23" s="14">
        <v>9162000</v>
      </c>
      <c r="F23" s="14">
        <v>8485399</v>
      </c>
      <c r="G23" s="70">
        <f t="shared" si="0"/>
        <v>676601</v>
      </c>
      <c r="H23" s="14"/>
      <c r="I23" s="14"/>
      <c r="J23" s="14"/>
      <c r="K23" s="14">
        <v>0</v>
      </c>
      <c r="L23" s="14">
        <v>0</v>
      </c>
      <c r="M23" s="15">
        <f t="shared" si="1"/>
        <v>0</v>
      </c>
      <c r="N23" s="185" t="e">
        <f t="shared" si="2"/>
        <v>#DIV/0!</v>
      </c>
    </row>
    <row r="24" spans="1:14" s="17" customFormat="1" ht="28.5" customHeight="1" x14ac:dyDescent="0.3">
      <c r="A24" s="378"/>
      <c r="B24" s="64" t="s">
        <v>218</v>
      </c>
      <c r="C24" s="14" t="s">
        <v>219</v>
      </c>
      <c r="D24" s="14" t="s">
        <v>220</v>
      </c>
      <c r="E24" s="14">
        <v>0</v>
      </c>
      <c r="F24" s="14">
        <v>866397</v>
      </c>
      <c r="G24" s="70">
        <f t="shared" si="0"/>
        <v>-866397</v>
      </c>
      <c r="H24" s="14"/>
      <c r="I24" s="14"/>
      <c r="J24" s="14"/>
      <c r="K24" s="14">
        <v>0</v>
      </c>
      <c r="L24" s="14">
        <v>0</v>
      </c>
      <c r="M24" s="15">
        <f t="shared" si="1"/>
        <v>0</v>
      </c>
      <c r="N24" s="185" t="e">
        <f t="shared" si="2"/>
        <v>#DIV/0!</v>
      </c>
    </row>
    <row r="25" spans="1:14" s="17" customFormat="1" ht="28.5" customHeight="1" x14ac:dyDescent="0.3">
      <c r="A25" s="378"/>
      <c r="B25" s="64" t="s">
        <v>224</v>
      </c>
      <c r="C25" s="14" t="s">
        <v>225</v>
      </c>
      <c r="D25" s="14" t="s">
        <v>238</v>
      </c>
      <c r="E25" s="14">
        <v>70000</v>
      </c>
      <c r="F25" s="14">
        <v>70000</v>
      </c>
      <c r="G25" s="70">
        <f t="shared" si="0"/>
        <v>0</v>
      </c>
      <c r="H25" s="14"/>
      <c r="I25" s="14"/>
      <c r="J25" s="14"/>
      <c r="K25" s="14">
        <v>0</v>
      </c>
      <c r="L25" s="14">
        <v>0</v>
      </c>
      <c r="M25" s="15">
        <f t="shared" si="1"/>
        <v>0</v>
      </c>
      <c r="N25" s="185" t="e">
        <f t="shared" si="2"/>
        <v>#DIV/0!</v>
      </c>
    </row>
    <row r="26" spans="1:14" s="17" customFormat="1" ht="28.5" customHeight="1" x14ac:dyDescent="0.3">
      <c r="A26" s="378"/>
      <c r="B26" s="64" t="s">
        <v>228</v>
      </c>
      <c r="C26" s="14" t="s">
        <v>228</v>
      </c>
      <c r="D26" s="14" t="s">
        <v>228</v>
      </c>
      <c r="E26" s="14">
        <v>340390181</v>
      </c>
      <c r="F26" s="14">
        <v>342613481</v>
      </c>
      <c r="G26" s="70">
        <f t="shared" si="0"/>
        <v>-2223300</v>
      </c>
      <c r="H26" s="14"/>
      <c r="I26" s="14"/>
      <c r="J26" s="14"/>
      <c r="K26" s="20">
        <v>0</v>
      </c>
      <c r="L26" s="14">
        <v>0</v>
      </c>
      <c r="M26" s="15">
        <f t="shared" si="1"/>
        <v>0</v>
      </c>
      <c r="N26" s="185" t="e">
        <f t="shared" si="2"/>
        <v>#DIV/0!</v>
      </c>
    </row>
    <row r="27" spans="1:14" s="17" customFormat="1" ht="28.5" customHeight="1" thickBot="1" x14ac:dyDescent="0.35">
      <c r="A27" s="379"/>
      <c r="B27" s="375" t="s">
        <v>242</v>
      </c>
      <c r="C27" s="376"/>
      <c r="D27" s="376"/>
      <c r="E27" s="22">
        <f>SUM(E9:E26)</f>
        <v>400272181</v>
      </c>
      <c r="F27" s="22">
        <f>SUM(F9:F26)</f>
        <v>397383382</v>
      </c>
      <c r="G27" s="71">
        <f>E27-F27</f>
        <v>2888799</v>
      </c>
      <c r="H27" s="376" t="s">
        <v>239</v>
      </c>
      <c r="I27" s="376"/>
      <c r="J27" s="376"/>
      <c r="K27" s="22">
        <f>SUM(K9+K10+K12+K16+K18+K19+K20)</f>
        <v>400272181</v>
      </c>
      <c r="L27" s="22">
        <f>SUM(L9:L26)</f>
        <v>397383382</v>
      </c>
      <c r="M27" s="23">
        <v>33365710</v>
      </c>
      <c r="N27" s="186">
        <f>M27/K27</f>
        <v>8.3357554143888901E-2</v>
      </c>
    </row>
    <row r="28" spans="1:14" s="17" customFormat="1" ht="28.5" customHeight="1" x14ac:dyDescent="0.3">
      <c r="A28" s="377" t="s">
        <v>313</v>
      </c>
      <c r="B28" s="366" t="s">
        <v>180</v>
      </c>
      <c r="C28" s="369" t="s">
        <v>181</v>
      </c>
      <c r="D28" s="14" t="s">
        <v>302</v>
      </c>
      <c r="E28" s="14">
        <v>43588800</v>
      </c>
      <c r="F28" s="14">
        <v>43588800</v>
      </c>
      <c r="G28" s="70">
        <f>E28-F28</f>
        <v>0</v>
      </c>
      <c r="H28" s="14" t="s">
        <v>183</v>
      </c>
      <c r="I28" s="14" t="s">
        <v>184</v>
      </c>
      <c r="J28" s="14" t="s">
        <v>185</v>
      </c>
      <c r="K28" s="14">
        <v>0</v>
      </c>
      <c r="L28" s="14">
        <v>0</v>
      </c>
      <c r="M28" s="15">
        <f>K28-L28</f>
        <v>0</v>
      </c>
      <c r="N28" s="16"/>
    </row>
    <row r="29" spans="1:14" s="17" customFormat="1" ht="28.5" customHeight="1" x14ac:dyDescent="0.3">
      <c r="A29" s="378"/>
      <c r="B29" s="367"/>
      <c r="C29" s="370"/>
      <c r="D29" s="14" t="s">
        <v>303</v>
      </c>
      <c r="E29" s="14">
        <v>3634910</v>
      </c>
      <c r="F29" s="14">
        <v>3634910</v>
      </c>
      <c r="G29" s="70">
        <f t="shared" ref="G29:G44" si="3">E29-F29</f>
        <v>0</v>
      </c>
      <c r="H29" s="19" t="s">
        <v>188</v>
      </c>
      <c r="I29" s="19" t="s">
        <v>189</v>
      </c>
      <c r="J29" s="14" t="s">
        <v>190</v>
      </c>
      <c r="K29" s="14">
        <v>0</v>
      </c>
      <c r="L29" s="14">
        <v>0</v>
      </c>
      <c r="M29" s="15">
        <f t="shared" ref="M29:M38" si="4">K29-L29</f>
        <v>0</v>
      </c>
      <c r="N29" s="16"/>
    </row>
    <row r="30" spans="1:14" s="17" customFormat="1" ht="28.5" customHeight="1" x14ac:dyDescent="0.3">
      <c r="A30" s="378"/>
      <c r="B30" s="367"/>
      <c r="C30" s="370"/>
      <c r="D30" s="14" t="s">
        <v>304</v>
      </c>
      <c r="E30" s="14">
        <v>4976290</v>
      </c>
      <c r="F30" s="14">
        <v>4969170</v>
      </c>
      <c r="G30" s="70">
        <f t="shared" si="3"/>
        <v>7120</v>
      </c>
      <c r="H30" s="14" t="s">
        <v>193</v>
      </c>
      <c r="I30" s="14" t="s">
        <v>194</v>
      </c>
      <c r="J30" s="14" t="s">
        <v>234</v>
      </c>
      <c r="K30" s="14">
        <v>0</v>
      </c>
      <c r="L30" s="14">
        <v>0</v>
      </c>
      <c r="M30" s="15">
        <f t="shared" si="4"/>
        <v>0</v>
      </c>
      <c r="N30" s="16"/>
    </row>
    <row r="31" spans="1:14" s="17" customFormat="1" ht="28.5" customHeight="1" x14ac:dyDescent="0.3">
      <c r="A31" s="378"/>
      <c r="B31" s="367"/>
      <c r="C31" s="371"/>
      <c r="D31" s="14" t="s">
        <v>305</v>
      </c>
      <c r="E31" s="14">
        <v>0</v>
      </c>
      <c r="F31" s="14">
        <v>0</v>
      </c>
      <c r="G31" s="70">
        <f t="shared" si="3"/>
        <v>0</v>
      </c>
      <c r="H31" s="369" t="s">
        <v>199</v>
      </c>
      <c r="I31" s="369" t="s">
        <v>200</v>
      </c>
      <c r="J31" s="14" t="s">
        <v>201</v>
      </c>
      <c r="K31" s="14">
        <v>24000000</v>
      </c>
      <c r="L31" s="14">
        <v>3400000</v>
      </c>
      <c r="M31" s="15">
        <f t="shared" si="4"/>
        <v>20600000</v>
      </c>
      <c r="N31" s="16"/>
    </row>
    <row r="32" spans="1:14" s="17" customFormat="1" ht="28.5" customHeight="1" x14ac:dyDescent="0.3">
      <c r="A32" s="378"/>
      <c r="B32" s="367"/>
      <c r="C32" s="369" t="s">
        <v>186</v>
      </c>
      <c r="D32" s="14" t="s">
        <v>307</v>
      </c>
      <c r="E32" s="14">
        <v>50000</v>
      </c>
      <c r="F32" s="18">
        <v>0</v>
      </c>
      <c r="G32" s="70">
        <f t="shared" si="3"/>
        <v>50000</v>
      </c>
      <c r="H32" s="371"/>
      <c r="I32" s="371"/>
      <c r="J32" s="14" t="s">
        <v>205</v>
      </c>
      <c r="K32" s="14">
        <v>45800000</v>
      </c>
      <c r="L32" s="14">
        <v>46877904</v>
      </c>
      <c r="M32" s="15">
        <f t="shared" si="4"/>
        <v>-1077904</v>
      </c>
    </row>
    <row r="33" spans="1:14" s="17" customFormat="1" ht="28.5" customHeight="1" x14ac:dyDescent="0.3">
      <c r="A33" s="378"/>
      <c r="B33" s="367"/>
      <c r="C33" s="371"/>
      <c r="D33" s="14" t="s">
        <v>306</v>
      </c>
      <c r="E33" s="14">
        <v>50000</v>
      </c>
      <c r="F33" s="18">
        <v>0</v>
      </c>
      <c r="G33" s="70">
        <f t="shared" si="3"/>
        <v>50000</v>
      </c>
      <c r="H33" s="14" t="s">
        <v>209</v>
      </c>
      <c r="I33" s="14" t="s">
        <v>210</v>
      </c>
      <c r="J33" s="14" t="s">
        <v>211</v>
      </c>
      <c r="K33" s="14">
        <v>0</v>
      </c>
      <c r="L33" s="14">
        <v>0</v>
      </c>
      <c r="M33" s="15">
        <f t="shared" si="4"/>
        <v>0</v>
      </c>
    </row>
    <row r="34" spans="1:14" s="17" customFormat="1" ht="28.5" customHeight="1" x14ac:dyDescent="0.3">
      <c r="A34" s="378"/>
      <c r="B34" s="367"/>
      <c r="C34" s="369" t="s">
        <v>191</v>
      </c>
      <c r="D34" s="14" t="s">
        <v>308</v>
      </c>
      <c r="E34" s="14">
        <v>0</v>
      </c>
      <c r="F34" s="14">
        <v>0</v>
      </c>
      <c r="G34" s="70">
        <f t="shared" si="3"/>
        <v>0</v>
      </c>
      <c r="H34" s="14" t="s">
        <v>215</v>
      </c>
      <c r="I34" s="14" t="s">
        <v>216</v>
      </c>
      <c r="J34" s="14" t="s">
        <v>217</v>
      </c>
      <c r="K34" s="14">
        <v>3400000</v>
      </c>
      <c r="L34" s="191">
        <v>3409399</v>
      </c>
      <c r="M34" s="15">
        <f t="shared" si="4"/>
        <v>-9399</v>
      </c>
    </row>
    <row r="35" spans="1:14" s="17" customFormat="1" ht="28.5" customHeight="1" x14ac:dyDescent="0.3">
      <c r="A35" s="378"/>
      <c r="B35" s="367"/>
      <c r="C35" s="370"/>
      <c r="D35" s="14" t="s">
        <v>309</v>
      </c>
      <c r="E35" s="14"/>
      <c r="F35" s="14">
        <v>0</v>
      </c>
      <c r="G35" s="70">
        <f t="shared" si="3"/>
        <v>0</v>
      </c>
      <c r="H35" s="369" t="s">
        <v>221</v>
      </c>
      <c r="I35" s="369" t="s">
        <v>222</v>
      </c>
      <c r="J35" s="14" t="s">
        <v>223</v>
      </c>
      <c r="K35" s="14">
        <v>2804755</v>
      </c>
      <c r="L35" s="14">
        <v>2804755</v>
      </c>
      <c r="M35" s="15">
        <f t="shared" si="4"/>
        <v>0</v>
      </c>
    </row>
    <row r="36" spans="1:14" s="17" customFormat="1" ht="28.5" customHeight="1" x14ac:dyDescent="0.3">
      <c r="A36" s="378"/>
      <c r="B36" s="367"/>
      <c r="C36" s="370"/>
      <c r="D36" s="14" t="s">
        <v>310</v>
      </c>
      <c r="E36" s="14">
        <v>10000</v>
      </c>
      <c r="F36" s="14">
        <v>5400</v>
      </c>
      <c r="G36" s="70">
        <f t="shared" si="3"/>
        <v>4600</v>
      </c>
      <c r="H36" s="371"/>
      <c r="I36" s="371"/>
      <c r="J36" s="14" t="s">
        <v>227</v>
      </c>
      <c r="K36" s="14">
        <v>2404465</v>
      </c>
      <c r="L36" s="14">
        <v>2404465</v>
      </c>
      <c r="M36" s="15">
        <f t="shared" si="4"/>
        <v>0</v>
      </c>
    </row>
    <row r="37" spans="1:14" s="17" customFormat="1" ht="28.5" customHeight="1" x14ac:dyDescent="0.3">
      <c r="A37" s="378"/>
      <c r="B37" s="367"/>
      <c r="C37" s="370"/>
      <c r="D37" s="14" t="s">
        <v>311</v>
      </c>
      <c r="E37" s="14">
        <v>1640000</v>
      </c>
      <c r="F37" s="14">
        <v>1555360</v>
      </c>
      <c r="G37" s="70">
        <f t="shared" si="3"/>
        <v>84640</v>
      </c>
      <c r="H37" s="369" t="s">
        <v>229</v>
      </c>
      <c r="I37" s="369" t="s">
        <v>230</v>
      </c>
      <c r="J37" s="14" t="s">
        <v>231</v>
      </c>
      <c r="K37" s="20">
        <v>6780</v>
      </c>
      <c r="L37" s="14">
        <v>1588</v>
      </c>
      <c r="M37" s="15">
        <f t="shared" si="4"/>
        <v>5192</v>
      </c>
    </row>
    <row r="38" spans="1:14" s="17" customFormat="1" ht="28.5" customHeight="1" x14ac:dyDescent="0.3">
      <c r="A38" s="378"/>
      <c r="B38" s="368"/>
      <c r="C38" s="371"/>
      <c r="D38" s="14" t="s">
        <v>312</v>
      </c>
      <c r="E38" s="14">
        <v>0</v>
      </c>
      <c r="F38" s="14">
        <v>0</v>
      </c>
      <c r="G38" s="70">
        <f t="shared" si="3"/>
        <v>0</v>
      </c>
      <c r="H38" s="371"/>
      <c r="I38" s="371"/>
      <c r="J38" s="19" t="s">
        <v>232</v>
      </c>
      <c r="K38" s="21">
        <v>584000</v>
      </c>
      <c r="L38" s="19">
        <v>1003870</v>
      </c>
      <c r="M38" s="15">
        <f t="shared" si="4"/>
        <v>-419870</v>
      </c>
    </row>
    <row r="39" spans="1:14" s="17" customFormat="1" ht="28.5" customHeight="1" x14ac:dyDescent="0.3">
      <c r="A39" s="378"/>
      <c r="B39" s="64" t="s">
        <v>196</v>
      </c>
      <c r="C39" s="14" t="s">
        <v>197</v>
      </c>
      <c r="D39" s="14" t="s">
        <v>235</v>
      </c>
      <c r="E39" s="14">
        <v>0</v>
      </c>
      <c r="F39" s="14">
        <v>0</v>
      </c>
      <c r="G39" s="70">
        <f t="shared" si="3"/>
        <v>0</v>
      </c>
      <c r="H39" s="14"/>
      <c r="I39" s="14"/>
      <c r="J39" s="14"/>
      <c r="K39" s="14"/>
      <c r="L39" s="14"/>
      <c r="M39" s="15"/>
    </row>
    <row r="40" spans="1:14" s="17" customFormat="1" ht="28.5" customHeight="1" x14ac:dyDescent="0.3">
      <c r="A40" s="378"/>
      <c r="B40" s="64" t="s">
        <v>202</v>
      </c>
      <c r="C40" s="14" t="s">
        <v>236</v>
      </c>
      <c r="D40" s="14" t="s">
        <v>204</v>
      </c>
      <c r="E40" s="14">
        <v>0</v>
      </c>
      <c r="F40" s="14">
        <v>0</v>
      </c>
      <c r="G40" s="70">
        <f t="shared" si="3"/>
        <v>0</v>
      </c>
      <c r="H40" s="14"/>
      <c r="I40" s="14"/>
      <c r="J40" s="14"/>
      <c r="K40" s="14"/>
      <c r="L40" s="14"/>
      <c r="M40" s="15"/>
    </row>
    <row r="41" spans="1:14" s="17" customFormat="1" ht="28.5" customHeight="1" x14ac:dyDescent="0.3">
      <c r="A41" s="378"/>
      <c r="B41" s="64" t="s">
        <v>206</v>
      </c>
      <c r="C41" s="14" t="s">
        <v>207</v>
      </c>
      <c r="D41" s="14" t="s">
        <v>237</v>
      </c>
      <c r="E41" s="14">
        <v>24000000</v>
      </c>
      <c r="F41" s="14">
        <v>3400000</v>
      </c>
      <c r="G41" s="70">
        <f t="shared" si="3"/>
        <v>20600000</v>
      </c>
      <c r="H41" s="14"/>
      <c r="I41" s="14"/>
      <c r="J41" s="14"/>
      <c r="K41" s="14"/>
      <c r="L41" s="14"/>
      <c r="M41" s="15"/>
    </row>
    <row r="42" spans="1:14" s="17" customFormat="1" ht="28.5" customHeight="1" x14ac:dyDescent="0.3">
      <c r="A42" s="378"/>
      <c r="B42" s="64" t="s">
        <v>218</v>
      </c>
      <c r="C42" s="14" t="s">
        <v>219</v>
      </c>
      <c r="D42" s="14" t="s">
        <v>220</v>
      </c>
      <c r="E42" s="14">
        <v>1050000</v>
      </c>
      <c r="F42" s="14">
        <v>2664501</v>
      </c>
      <c r="G42" s="70">
        <f t="shared" si="3"/>
        <v>-1614501</v>
      </c>
      <c r="H42" s="14"/>
      <c r="I42" s="14"/>
      <c r="J42" s="14"/>
      <c r="K42" s="14"/>
      <c r="L42" s="14"/>
      <c r="M42" s="15"/>
    </row>
    <row r="43" spans="1:14" s="17" customFormat="1" ht="28.5" customHeight="1" x14ac:dyDescent="0.3">
      <c r="A43" s="378"/>
      <c r="B43" s="64" t="s">
        <v>224</v>
      </c>
      <c r="C43" s="14" t="s">
        <v>225</v>
      </c>
      <c r="D43" s="14" t="s">
        <v>238</v>
      </c>
      <c r="E43" s="14">
        <v>0</v>
      </c>
      <c r="F43" s="14">
        <v>0</v>
      </c>
      <c r="G43" s="70">
        <f t="shared" si="3"/>
        <v>0</v>
      </c>
      <c r="H43" s="14"/>
      <c r="I43" s="14"/>
      <c r="J43" s="14"/>
      <c r="K43" s="14"/>
      <c r="L43" s="14"/>
      <c r="M43" s="15"/>
    </row>
    <row r="44" spans="1:14" s="17" customFormat="1" ht="28.5" customHeight="1" x14ac:dyDescent="0.3">
      <c r="A44" s="378"/>
      <c r="B44" s="64" t="s">
        <v>228</v>
      </c>
      <c r="C44" s="14" t="s">
        <v>228</v>
      </c>
      <c r="D44" s="14" t="s">
        <v>228</v>
      </c>
      <c r="E44" s="14">
        <v>0</v>
      </c>
      <c r="F44" s="14">
        <v>83840</v>
      </c>
      <c r="G44" s="70">
        <f t="shared" si="3"/>
        <v>-83840</v>
      </c>
      <c r="H44" s="14"/>
      <c r="I44" s="14"/>
      <c r="J44" s="14"/>
      <c r="K44" s="20"/>
      <c r="L44" s="14"/>
      <c r="M44" s="15"/>
    </row>
    <row r="45" spans="1:14" s="17" customFormat="1" ht="28.5" customHeight="1" thickBot="1" x14ac:dyDescent="0.35">
      <c r="A45" s="379"/>
      <c r="B45" s="375" t="s">
        <v>242</v>
      </c>
      <c r="C45" s="376"/>
      <c r="D45" s="376"/>
      <c r="E45" s="22">
        <f>SUM(E28:E44)</f>
        <v>79000000</v>
      </c>
      <c r="F45" s="22">
        <f>SUM(F28:F44)</f>
        <v>59901981</v>
      </c>
      <c r="G45" s="71">
        <f>E45-F45</f>
        <v>19098019</v>
      </c>
      <c r="H45" s="376" t="s">
        <v>239</v>
      </c>
      <c r="I45" s="376"/>
      <c r="J45" s="376"/>
      <c r="K45" s="22">
        <f>SUM(K28:K44)</f>
        <v>79000000</v>
      </c>
      <c r="L45" s="22">
        <f>SUM(L28:L44)</f>
        <v>59901981</v>
      </c>
      <c r="M45" s="23">
        <f>K45-L45</f>
        <v>19098019</v>
      </c>
    </row>
    <row r="46" spans="1:14" s="17" customFormat="1" ht="28.5" customHeight="1" x14ac:dyDescent="0.3">
      <c r="A46" s="377" t="s">
        <v>314</v>
      </c>
      <c r="B46" s="366" t="s">
        <v>180</v>
      </c>
      <c r="C46" s="369" t="s">
        <v>181</v>
      </c>
      <c r="D46" s="14" t="s">
        <v>302</v>
      </c>
      <c r="E46" s="14">
        <v>28076770</v>
      </c>
      <c r="F46" s="14">
        <v>28036770</v>
      </c>
      <c r="G46" s="70">
        <f>E46-F46</f>
        <v>40000</v>
      </c>
      <c r="H46" s="14" t="s">
        <v>183</v>
      </c>
      <c r="I46" s="14" t="s">
        <v>184</v>
      </c>
      <c r="J46" s="14" t="s">
        <v>185</v>
      </c>
      <c r="K46" s="14">
        <v>0</v>
      </c>
      <c r="L46" s="14">
        <v>0</v>
      </c>
      <c r="M46" s="15">
        <f>K46-L46</f>
        <v>0</v>
      </c>
      <c r="N46" s="16"/>
    </row>
    <row r="47" spans="1:14" s="17" customFormat="1" ht="28.5" customHeight="1" x14ac:dyDescent="0.3">
      <c r="A47" s="378"/>
      <c r="B47" s="367"/>
      <c r="C47" s="370"/>
      <c r="D47" s="14" t="s">
        <v>303</v>
      </c>
      <c r="E47" s="14">
        <v>2380000</v>
      </c>
      <c r="F47" s="14">
        <v>2372460</v>
      </c>
      <c r="G47" s="70">
        <f t="shared" ref="G47:G62" si="5">E47-F47</f>
        <v>7540</v>
      </c>
      <c r="H47" s="19" t="s">
        <v>188</v>
      </c>
      <c r="I47" s="19" t="s">
        <v>189</v>
      </c>
      <c r="J47" s="14" t="s">
        <v>190</v>
      </c>
      <c r="K47" s="14">
        <v>0</v>
      </c>
      <c r="L47" s="14">
        <v>0</v>
      </c>
      <c r="M47" s="15">
        <f t="shared" ref="M47:M62" si="6">K47-L47</f>
        <v>0</v>
      </c>
      <c r="N47" s="16"/>
    </row>
    <row r="48" spans="1:14" s="17" customFormat="1" ht="28.5" customHeight="1" x14ac:dyDescent="0.3">
      <c r="A48" s="378"/>
      <c r="B48" s="367"/>
      <c r="C48" s="370"/>
      <c r="D48" s="14" t="s">
        <v>304</v>
      </c>
      <c r="E48" s="14">
        <v>2662150</v>
      </c>
      <c r="F48" s="14">
        <v>2694870</v>
      </c>
      <c r="G48" s="70">
        <f t="shared" si="5"/>
        <v>-32720</v>
      </c>
      <c r="H48" s="14" t="s">
        <v>193</v>
      </c>
      <c r="I48" s="14" t="s">
        <v>194</v>
      </c>
      <c r="J48" s="14" t="s">
        <v>234</v>
      </c>
      <c r="K48" s="14">
        <v>0</v>
      </c>
      <c r="L48" s="14">
        <v>0</v>
      </c>
      <c r="M48" s="15">
        <f t="shared" si="6"/>
        <v>0</v>
      </c>
      <c r="N48" s="16"/>
    </row>
    <row r="49" spans="1:14" s="17" customFormat="1" ht="28.5" customHeight="1" x14ac:dyDescent="0.3">
      <c r="A49" s="378"/>
      <c r="B49" s="367"/>
      <c r="C49" s="371"/>
      <c r="D49" s="14" t="s">
        <v>305</v>
      </c>
      <c r="E49" s="14">
        <v>480000</v>
      </c>
      <c r="F49" s="14">
        <v>480000</v>
      </c>
      <c r="G49" s="70">
        <f t="shared" si="5"/>
        <v>0</v>
      </c>
      <c r="H49" s="369" t="s">
        <v>199</v>
      </c>
      <c r="I49" s="369" t="s">
        <v>200</v>
      </c>
      <c r="J49" s="14" t="s">
        <v>201</v>
      </c>
      <c r="K49" s="14">
        <v>0</v>
      </c>
      <c r="L49" s="14">
        <v>0</v>
      </c>
      <c r="M49" s="15">
        <f t="shared" si="6"/>
        <v>0</v>
      </c>
      <c r="N49" s="16"/>
    </row>
    <row r="50" spans="1:14" s="17" customFormat="1" ht="28.5" customHeight="1" x14ac:dyDescent="0.3">
      <c r="A50" s="378"/>
      <c r="B50" s="367"/>
      <c r="C50" s="369" t="s">
        <v>186</v>
      </c>
      <c r="D50" s="14" t="s">
        <v>307</v>
      </c>
      <c r="E50" s="14">
        <v>0</v>
      </c>
      <c r="F50" s="18">
        <v>0</v>
      </c>
      <c r="G50" s="70">
        <f t="shared" si="5"/>
        <v>0</v>
      </c>
      <c r="H50" s="371"/>
      <c r="I50" s="371"/>
      <c r="J50" s="14" t="s">
        <v>205</v>
      </c>
      <c r="K50" s="14">
        <v>61500000</v>
      </c>
      <c r="L50" s="14">
        <v>61064247</v>
      </c>
      <c r="M50" s="15">
        <f t="shared" si="6"/>
        <v>435753</v>
      </c>
    </row>
    <row r="51" spans="1:14" s="17" customFormat="1" ht="28.5" customHeight="1" x14ac:dyDescent="0.3">
      <c r="A51" s="378"/>
      <c r="B51" s="367"/>
      <c r="C51" s="371"/>
      <c r="D51" s="14" t="s">
        <v>306</v>
      </c>
      <c r="E51" s="14">
        <v>0</v>
      </c>
      <c r="F51" s="18">
        <v>0</v>
      </c>
      <c r="G51" s="70">
        <f t="shared" si="5"/>
        <v>0</v>
      </c>
      <c r="H51" s="14" t="s">
        <v>209</v>
      </c>
      <c r="I51" s="14" t="s">
        <v>210</v>
      </c>
      <c r="J51" s="14" t="s">
        <v>211</v>
      </c>
      <c r="K51" s="14">
        <v>0</v>
      </c>
      <c r="L51" s="14">
        <v>0</v>
      </c>
      <c r="M51" s="15">
        <f t="shared" si="6"/>
        <v>0</v>
      </c>
    </row>
    <row r="52" spans="1:14" s="17" customFormat="1" ht="28.5" customHeight="1" x14ac:dyDescent="0.3">
      <c r="A52" s="378"/>
      <c r="B52" s="367"/>
      <c r="C52" s="369" t="s">
        <v>191</v>
      </c>
      <c r="D52" s="14" t="s">
        <v>308</v>
      </c>
      <c r="E52" s="14">
        <v>0</v>
      </c>
      <c r="F52" s="18">
        <v>0</v>
      </c>
      <c r="G52" s="70">
        <f t="shared" si="5"/>
        <v>0</v>
      </c>
      <c r="H52" s="14" t="s">
        <v>215</v>
      </c>
      <c r="I52" s="14" t="s">
        <v>216</v>
      </c>
      <c r="J52" s="14" t="s">
        <v>217</v>
      </c>
      <c r="K52" s="14">
        <v>5076000</v>
      </c>
      <c r="L52" s="191">
        <v>5076000</v>
      </c>
      <c r="M52" s="15">
        <f t="shared" si="6"/>
        <v>0</v>
      </c>
    </row>
    <row r="53" spans="1:14" s="17" customFormat="1" ht="28.5" customHeight="1" x14ac:dyDescent="0.3">
      <c r="A53" s="378"/>
      <c r="B53" s="367"/>
      <c r="C53" s="370"/>
      <c r="D53" s="14" t="s">
        <v>309</v>
      </c>
      <c r="E53" s="14">
        <v>0</v>
      </c>
      <c r="F53" s="18">
        <v>0</v>
      </c>
      <c r="G53" s="70">
        <f t="shared" si="5"/>
        <v>0</v>
      </c>
      <c r="H53" s="369" t="s">
        <v>221</v>
      </c>
      <c r="I53" s="369" t="s">
        <v>222</v>
      </c>
      <c r="J53" s="14" t="s">
        <v>223</v>
      </c>
      <c r="K53" s="14">
        <v>1843512</v>
      </c>
      <c r="L53" s="14">
        <v>1843512</v>
      </c>
      <c r="M53" s="15">
        <f t="shared" si="6"/>
        <v>0</v>
      </c>
    </row>
    <row r="54" spans="1:14" s="17" customFormat="1" ht="28.5" customHeight="1" x14ac:dyDescent="0.3">
      <c r="A54" s="378"/>
      <c r="B54" s="367"/>
      <c r="C54" s="370"/>
      <c r="D54" s="14" t="s">
        <v>310</v>
      </c>
      <c r="E54" s="14">
        <v>0</v>
      </c>
      <c r="F54" s="18">
        <v>0</v>
      </c>
      <c r="G54" s="70">
        <f t="shared" si="5"/>
        <v>0</v>
      </c>
      <c r="H54" s="371"/>
      <c r="I54" s="371"/>
      <c r="J54" s="14" t="s">
        <v>227</v>
      </c>
      <c r="K54" s="14">
        <v>672910</v>
      </c>
      <c r="L54" s="14">
        <v>672910</v>
      </c>
      <c r="M54" s="15">
        <f t="shared" si="6"/>
        <v>0</v>
      </c>
    </row>
    <row r="55" spans="1:14" s="17" customFormat="1" ht="28.5" customHeight="1" x14ac:dyDescent="0.3">
      <c r="A55" s="378"/>
      <c r="B55" s="367"/>
      <c r="C55" s="370"/>
      <c r="D55" s="14" t="s">
        <v>311</v>
      </c>
      <c r="E55" s="14">
        <v>0</v>
      </c>
      <c r="F55" s="18">
        <v>0</v>
      </c>
      <c r="G55" s="70">
        <f t="shared" si="5"/>
        <v>0</v>
      </c>
      <c r="H55" s="369" t="s">
        <v>229</v>
      </c>
      <c r="I55" s="369" t="s">
        <v>230</v>
      </c>
      <c r="J55" s="14" t="s">
        <v>231</v>
      </c>
      <c r="K55" s="20">
        <v>4578</v>
      </c>
      <c r="L55" s="14">
        <v>111</v>
      </c>
      <c r="M55" s="15">
        <f t="shared" si="6"/>
        <v>4467</v>
      </c>
    </row>
    <row r="56" spans="1:14" s="17" customFormat="1" ht="28.5" customHeight="1" x14ac:dyDescent="0.3">
      <c r="A56" s="378"/>
      <c r="B56" s="368"/>
      <c r="C56" s="371"/>
      <c r="D56" s="14" t="s">
        <v>312</v>
      </c>
      <c r="E56" s="14">
        <v>0</v>
      </c>
      <c r="F56" s="18">
        <v>0</v>
      </c>
      <c r="G56" s="70">
        <f t="shared" si="5"/>
        <v>0</v>
      </c>
      <c r="H56" s="371"/>
      <c r="I56" s="371"/>
      <c r="J56" s="19" t="s">
        <v>232</v>
      </c>
      <c r="K56" s="21">
        <v>660000</v>
      </c>
      <c r="L56" s="19">
        <v>660000</v>
      </c>
      <c r="M56" s="15">
        <f t="shared" si="6"/>
        <v>0</v>
      </c>
    </row>
    <row r="57" spans="1:14" s="17" customFormat="1" ht="28.5" customHeight="1" x14ac:dyDescent="0.3">
      <c r="A57" s="378"/>
      <c r="B57" s="64" t="s">
        <v>196</v>
      </c>
      <c r="C57" s="14" t="s">
        <v>197</v>
      </c>
      <c r="D57" s="14" t="s">
        <v>235</v>
      </c>
      <c r="E57" s="14">
        <v>888080</v>
      </c>
      <c r="F57" s="14">
        <v>0</v>
      </c>
      <c r="G57" s="70">
        <f t="shared" si="5"/>
        <v>888080</v>
      </c>
      <c r="H57" s="14"/>
      <c r="I57" s="14"/>
      <c r="J57" s="14"/>
      <c r="K57" s="14"/>
      <c r="L57" s="14"/>
      <c r="M57" s="15">
        <f t="shared" si="6"/>
        <v>0</v>
      </c>
    </row>
    <row r="58" spans="1:14" s="17" customFormat="1" ht="28.5" customHeight="1" x14ac:dyDescent="0.3">
      <c r="A58" s="378"/>
      <c r="B58" s="64" t="s">
        <v>202</v>
      </c>
      <c r="C58" s="14" t="s">
        <v>236</v>
      </c>
      <c r="D58" s="14" t="s">
        <v>204</v>
      </c>
      <c r="E58" s="14">
        <v>0</v>
      </c>
      <c r="F58" s="14">
        <v>0</v>
      </c>
      <c r="G58" s="70">
        <f t="shared" si="5"/>
        <v>0</v>
      </c>
      <c r="H58" s="14"/>
      <c r="I58" s="14"/>
      <c r="J58" s="14"/>
      <c r="K58" s="14"/>
      <c r="L58" s="14"/>
      <c r="M58" s="15">
        <f t="shared" si="6"/>
        <v>0</v>
      </c>
    </row>
    <row r="59" spans="1:14" s="17" customFormat="1" ht="28.5" customHeight="1" x14ac:dyDescent="0.3">
      <c r="A59" s="378"/>
      <c r="B59" s="64" t="s">
        <v>206</v>
      </c>
      <c r="C59" s="14" t="s">
        <v>207</v>
      </c>
      <c r="D59" s="14" t="s">
        <v>237</v>
      </c>
      <c r="E59" s="14">
        <v>35000000</v>
      </c>
      <c r="F59" s="14">
        <v>35000000</v>
      </c>
      <c r="G59" s="70">
        <f t="shared" si="5"/>
        <v>0</v>
      </c>
      <c r="H59" s="14"/>
      <c r="I59" s="14"/>
      <c r="J59" s="14"/>
      <c r="K59" s="14"/>
      <c r="L59" s="14"/>
      <c r="M59" s="15">
        <f t="shared" si="6"/>
        <v>0</v>
      </c>
    </row>
    <row r="60" spans="1:14" s="17" customFormat="1" ht="28.5" customHeight="1" x14ac:dyDescent="0.3">
      <c r="A60" s="378"/>
      <c r="B60" s="64" t="s">
        <v>218</v>
      </c>
      <c r="C60" s="14" t="s">
        <v>219</v>
      </c>
      <c r="D60" s="14" t="s">
        <v>220</v>
      </c>
      <c r="E60" s="14">
        <v>270000</v>
      </c>
      <c r="F60" s="14">
        <v>263375</v>
      </c>
      <c r="G60" s="70">
        <f t="shared" si="5"/>
        <v>6625</v>
      </c>
      <c r="H60" s="14"/>
      <c r="I60" s="14"/>
      <c r="J60" s="14"/>
      <c r="K60" s="14"/>
      <c r="L60" s="14"/>
      <c r="M60" s="15">
        <f t="shared" si="6"/>
        <v>0</v>
      </c>
    </row>
    <row r="61" spans="1:14" s="17" customFormat="1" ht="28.5" customHeight="1" x14ac:dyDescent="0.3">
      <c r="A61" s="378"/>
      <c r="B61" s="64" t="s">
        <v>224</v>
      </c>
      <c r="C61" s="14" t="s">
        <v>225</v>
      </c>
      <c r="D61" s="14" t="s">
        <v>238</v>
      </c>
      <c r="E61" s="14">
        <v>0</v>
      </c>
      <c r="F61" s="14">
        <v>0</v>
      </c>
      <c r="G61" s="70">
        <f t="shared" si="5"/>
        <v>0</v>
      </c>
      <c r="H61" s="14"/>
      <c r="I61" s="14"/>
      <c r="J61" s="14"/>
      <c r="K61" s="14"/>
      <c r="L61" s="14"/>
      <c r="M61" s="15">
        <f t="shared" si="6"/>
        <v>0</v>
      </c>
    </row>
    <row r="62" spans="1:14" s="17" customFormat="1" ht="28.5" customHeight="1" x14ac:dyDescent="0.3">
      <c r="A62" s="378"/>
      <c r="B62" s="64" t="s">
        <v>228</v>
      </c>
      <c r="C62" s="14" t="s">
        <v>228</v>
      </c>
      <c r="D62" s="14" t="s">
        <v>228</v>
      </c>
      <c r="E62" s="14"/>
      <c r="F62" s="14">
        <v>469305</v>
      </c>
      <c r="G62" s="70">
        <f t="shared" si="5"/>
        <v>-469305</v>
      </c>
      <c r="H62" s="14"/>
      <c r="I62" s="14"/>
      <c r="J62" s="14"/>
      <c r="K62" s="20"/>
      <c r="L62" s="14"/>
      <c r="M62" s="15">
        <f t="shared" si="6"/>
        <v>0</v>
      </c>
    </row>
    <row r="63" spans="1:14" s="17" customFormat="1" ht="28.5" customHeight="1" thickBot="1" x14ac:dyDescent="0.35">
      <c r="A63" s="379"/>
      <c r="B63" s="375" t="s">
        <v>242</v>
      </c>
      <c r="C63" s="376"/>
      <c r="D63" s="376"/>
      <c r="E63" s="22">
        <f>SUM(E46:E62)</f>
        <v>69757000</v>
      </c>
      <c r="F63" s="22">
        <f>SUM(F46:F62)</f>
        <v>69316780</v>
      </c>
      <c r="G63" s="71">
        <f>E63-F63</f>
        <v>440220</v>
      </c>
      <c r="H63" s="376" t="s">
        <v>239</v>
      </c>
      <c r="I63" s="376"/>
      <c r="J63" s="376"/>
      <c r="K63" s="22">
        <f>SUM(K46:K62)</f>
        <v>69757000</v>
      </c>
      <c r="L63" s="22">
        <f>SUM(L46:L62)</f>
        <v>69316780</v>
      </c>
      <c r="M63" s="23">
        <f>K63-L63</f>
        <v>440220</v>
      </c>
    </row>
    <row r="65" spans="1:13" ht="34.5" customHeight="1" x14ac:dyDescent="0.3">
      <c r="A65" s="52"/>
      <c r="B65" s="380" t="s">
        <v>240</v>
      </c>
      <c r="C65" s="380"/>
      <c r="D65" s="380"/>
      <c r="E65" s="53">
        <f>E27+E45+E63</f>
        <v>549029181</v>
      </c>
      <c r="F65" s="53">
        <f t="shared" ref="F65:G65" si="7">F27+F45+F63</f>
        <v>526602143</v>
      </c>
      <c r="G65" s="72">
        <f t="shared" si="7"/>
        <v>22427038</v>
      </c>
      <c r="H65" s="380" t="s">
        <v>240</v>
      </c>
      <c r="I65" s="380"/>
      <c r="J65" s="380"/>
      <c r="K65" s="53">
        <f>K27+K45+K63</f>
        <v>549029181</v>
      </c>
      <c r="L65" s="53">
        <f t="shared" ref="L65:M65" si="8">L27+L45+L63</f>
        <v>526602143</v>
      </c>
      <c r="M65" s="53">
        <f t="shared" si="8"/>
        <v>52903949</v>
      </c>
    </row>
  </sheetData>
  <mergeCells count="55">
    <mergeCell ref="B65:D65"/>
    <mergeCell ref="H65:J65"/>
    <mergeCell ref="A46:A63"/>
    <mergeCell ref="B46:B56"/>
    <mergeCell ref="C46:C49"/>
    <mergeCell ref="C50:C51"/>
    <mergeCell ref="C52:C56"/>
    <mergeCell ref="H53:H54"/>
    <mergeCell ref="H49:H50"/>
    <mergeCell ref="I49:I50"/>
    <mergeCell ref="I53:I54"/>
    <mergeCell ref="H55:H56"/>
    <mergeCell ref="I55:I56"/>
    <mergeCell ref="B63:D63"/>
    <mergeCell ref="H63:J63"/>
    <mergeCell ref="C34:C38"/>
    <mergeCell ref="B45:D45"/>
    <mergeCell ref="H45:J45"/>
    <mergeCell ref="A9:A27"/>
    <mergeCell ref="A28:A45"/>
    <mergeCell ref="H35:H36"/>
    <mergeCell ref="I35:I36"/>
    <mergeCell ref="H37:H38"/>
    <mergeCell ref="I37:I38"/>
    <mergeCell ref="B28:B38"/>
    <mergeCell ref="C28:C31"/>
    <mergeCell ref="H31:H32"/>
    <mergeCell ref="I31:I32"/>
    <mergeCell ref="C32:C33"/>
    <mergeCell ref="B27:D27"/>
    <mergeCell ref="H27:J27"/>
    <mergeCell ref="B9:B20"/>
    <mergeCell ref="C9:C12"/>
    <mergeCell ref="H12:H13"/>
    <mergeCell ref="I12:I13"/>
    <mergeCell ref="C13:C14"/>
    <mergeCell ref="C15:C20"/>
    <mergeCell ref="H16:H18"/>
    <mergeCell ref="I16:I1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7" right="0.7" top="0.75" bottom="0.75" header="0.3" footer="0.3"/>
  <pageSetup paperSize="8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zoomScale="70" zoomScaleNormal="70" workbookViewId="0">
      <selection activeCell="P22" sqref="P22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9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9" customWidth="1"/>
    <col min="14" max="14" width="13.25" style="4" customWidth="1"/>
    <col min="15" max="16384" width="9" style="4"/>
  </cols>
  <sheetData>
    <row r="1" spans="1:14" x14ac:dyDescent="0.3">
      <c r="A1" s="299" t="s">
        <v>524</v>
      </c>
      <c r="B1" s="299"/>
      <c r="C1" s="299"/>
      <c r="D1" s="299"/>
      <c r="E1" s="7"/>
      <c r="F1" s="1"/>
      <c r="G1" s="73"/>
      <c r="H1" s="1"/>
      <c r="I1" s="1"/>
      <c r="J1" s="1"/>
      <c r="K1" s="1"/>
      <c r="L1" s="1"/>
      <c r="M1" s="73"/>
    </row>
    <row r="2" spans="1:14" ht="21" x14ac:dyDescent="0.3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4" x14ac:dyDescent="0.3">
      <c r="A3" s="279" t="s">
        <v>318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">
      <c r="A4" s="280" t="s">
        <v>317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4" ht="17.25" thickBot="1" x14ac:dyDescent="0.35">
      <c r="A5" s="358" t="s">
        <v>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4" ht="28.5" customHeight="1" x14ac:dyDescent="0.3">
      <c r="A6" s="360" t="s">
        <v>2</v>
      </c>
      <c r="B6" s="289" t="s">
        <v>3</v>
      </c>
      <c r="C6" s="290"/>
      <c r="D6" s="290"/>
      <c r="E6" s="290"/>
      <c r="F6" s="290"/>
      <c r="G6" s="305"/>
      <c r="H6" s="362" t="s">
        <v>4</v>
      </c>
      <c r="I6" s="362"/>
      <c r="J6" s="362"/>
      <c r="K6" s="289"/>
      <c r="L6" s="289"/>
      <c r="M6" s="363"/>
    </row>
    <row r="7" spans="1:14" ht="28.5" customHeight="1" x14ac:dyDescent="0.3">
      <c r="A7" s="361"/>
      <c r="B7" s="364" t="s">
        <v>5</v>
      </c>
      <c r="C7" s="364"/>
      <c r="D7" s="364"/>
      <c r="E7" s="274" t="s">
        <v>61</v>
      </c>
      <c r="F7" s="365" t="s">
        <v>62</v>
      </c>
      <c r="G7" s="306" t="s">
        <v>513</v>
      </c>
      <c r="H7" s="364" t="s">
        <v>5</v>
      </c>
      <c r="I7" s="364"/>
      <c r="J7" s="364"/>
      <c r="K7" s="274" t="s">
        <v>61</v>
      </c>
      <c r="L7" s="365" t="s">
        <v>62</v>
      </c>
      <c r="M7" s="276" t="s">
        <v>514</v>
      </c>
    </row>
    <row r="8" spans="1:14" ht="28.5" customHeight="1" thickBot="1" x14ac:dyDescent="0.35">
      <c r="A8" s="361"/>
      <c r="B8" s="184" t="s">
        <v>6</v>
      </c>
      <c r="C8" s="184" t="s">
        <v>7</v>
      </c>
      <c r="D8" s="184" t="s">
        <v>8</v>
      </c>
      <c r="E8" s="275"/>
      <c r="F8" s="365"/>
      <c r="G8" s="307"/>
      <c r="H8" s="184" t="s">
        <v>6</v>
      </c>
      <c r="I8" s="184" t="s">
        <v>7</v>
      </c>
      <c r="J8" s="184" t="s">
        <v>8</v>
      </c>
      <c r="K8" s="275"/>
      <c r="L8" s="365"/>
      <c r="M8" s="277"/>
    </row>
    <row r="9" spans="1:14" s="17" customFormat="1" ht="28.5" customHeight="1" x14ac:dyDescent="0.3">
      <c r="A9" s="377" t="s">
        <v>241</v>
      </c>
      <c r="B9" s="366" t="s">
        <v>180</v>
      </c>
      <c r="C9" s="369" t="s">
        <v>181</v>
      </c>
      <c r="D9" s="14" t="s">
        <v>302</v>
      </c>
      <c r="E9" s="14">
        <f>각지부별!E9+각지부별!E28+각지부별!E46</f>
        <v>103665570</v>
      </c>
      <c r="F9" s="14">
        <f>각지부별!F9+각지부별!F28+각지부별!F46</f>
        <v>100779850</v>
      </c>
      <c r="G9" s="14">
        <f>E9-F9</f>
        <v>2885720</v>
      </c>
      <c r="H9" s="14" t="s">
        <v>183</v>
      </c>
      <c r="I9" s="14" t="s">
        <v>184</v>
      </c>
      <c r="J9" s="14" t="s">
        <v>185</v>
      </c>
      <c r="K9" s="14">
        <f>각지부별!K9+각지부별!K28+각지부별!K46</f>
        <v>14625345</v>
      </c>
      <c r="L9" s="14">
        <f>각지부별!L9+각지부별!L28+각지부별!L46</f>
        <v>13949251</v>
      </c>
      <c r="M9" s="15">
        <f>K9-L9</f>
        <v>676094</v>
      </c>
      <c r="N9" s="16"/>
    </row>
    <row r="10" spans="1:14" s="17" customFormat="1" ht="28.5" customHeight="1" x14ac:dyDescent="0.3">
      <c r="A10" s="378"/>
      <c r="B10" s="367"/>
      <c r="C10" s="370"/>
      <c r="D10" s="14" t="s">
        <v>303</v>
      </c>
      <c r="E10" s="14">
        <f>각지부별!E10+각지부별!E29+각지부별!E47</f>
        <v>10854910</v>
      </c>
      <c r="F10" s="14">
        <f>각지부별!F10+각지부별!F29+각지부별!F47</f>
        <v>6782630</v>
      </c>
      <c r="G10" s="14">
        <f t="shared" ref="G10:G27" si="0">E10-F10</f>
        <v>4072280</v>
      </c>
      <c r="H10" s="19" t="s">
        <v>188</v>
      </c>
      <c r="I10" s="19" t="s">
        <v>189</v>
      </c>
      <c r="J10" s="14" t="s">
        <v>190</v>
      </c>
      <c r="K10" s="14">
        <f>각지부별!K10+각지부별!K29+각지부별!K47</f>
        <v>28365710</v>
      </c>
      <c r="L10" s="14">
        <f>각지부별!L10+각지부별!L29+각지부별!L47</f>
        <v>33365710</v>
      </c>
      <c r="M10" s="15">
        <f t="shared" ref="M10:M27" si="1">K10-L10</f>
        <v>-5000000</v>
      </c>
      <c r="N10" s="16"/>
    </row>
    <row r="11" spans="1:14" s="17" customFormat="1" ht="28.5" customHeight="1" x14ac:dyDescent="0.3">
      <c r="A11" s="378"/>
      <c r="B11" s="367"/>
      <c r="C11" s="370"/>
      <c r="D11" s="14" t="s">
        <v>304</v>
      </c>
      <c r="E11" s="14">
        <f>각지부별!E11+각지부별!E30+각지부별!E48</f>
        <v>11238440</v>
      </c>
      <c r="F11" s="14">
        <f>각지부별!F11+각지부별!F30+각지부별!F48</f>
        <v>11031208</v>
      </c>
      <c r="G11" s="14">
        <f t="shared" si="0"/>
        <v>207232</v>
      </c>
      <c r="H11" s="14" t="s">
        <v>193</v>
      </c>
      <c r="I11" s="14" t="s">
        <v>194</v>
      </c>
      <c r="J11" s="14" t="s">
        <v>234</v>
      </c>
      <c r="K11" s="14">
        <f>각지부별!K11+각지부별!K30+각지부별!K48</f>
        <v>0</v>
      </c>
      <c r="L11" s="14">
        <f>각지부별!L11+각지부별!L30+각지부별!L48</f>
        <v>0</v>
      </c>
      <c r="M11" s="15">
        <f t="shared" si="1"/>
        <v>0</v>
      </c>
      <c r="N11" s="16"/>
    </row>
    <row r="12" spans="1:14" s="17" customFormat="1" ht="28.5" customHeight="1" x14ac:dyDescent="0.3">
      <c r="A12" s="378"/>
      <c r="B12" s="367"/>
      <c r="C12" s="371"/>
      <c r="D12" s="14" t="s">
        <v>305</v>
      </c>
      <c r="E12" s="14">
        <f>각지부별!E12+각지부별!E31+각지부별!E49</f>
        <v>530000</v>
      </c>
      <c r="F12" s="14">
        <f>각지부별!F12+각지부별!F31+각지부별!F49</f>
        <v>513500</v>
      </c>
      <c r="G12" s="14">
        <f t="shared" si="0"/>
        <v>16500</v>
      </c>
      <c r="H12" s="369" t="s">
        <v>199</v>
      </c>
      <c r="I12" s="369" t="s">
        <v>200</v>
      </c>
      <c r="J12" s="14" t="s">
        <v>201</v>
      </c>
      <c r="K12" s="14">
        <f>각지부별!K12+각지부별!K31+각지부별!K49</f>
        <v>32767231</v>
      </c>
      <c r="L12" s="14">
        <f>각지부별!L12+각지부별!L31+각지부별!L49</f>
        <v>10298880</v>
      </c>
      <c r="M12" s="15">
        <f t="shared" si="1"/>
        <v>22468351</v>
      </c>
      <c r="N12" s="16"/>
    </row>
    <row r="13" spans="1:14" s="17" customFormat="1" ht="28.5" customHeight="1" x14ac:dyDescent="0.3">
      <c r="A13" s="378"/>
      <c r="B13" s="367"/>
      <c r="C13" s="369" t="s">
        <v>186</v>
      </c>
      <c r="D13" s="14" t="s">
        <v>307</v>
      </c>
      <c r="E13" s="14">
        <f>각지부별!E13+각지부별!E32+각지부별!E50</f>
        <v>1250000</v>
      </c>
      <c r="F13" s="14">
        <f>각지부별!F13+각지부별!F32+각지부별!F50</f>
        <v>929000</v>
      </c>
      <c r="G13" s="14">
        <f t="shared" si="0"/>
        <v>321000</v>
      </c>
      <c r="H13" s="371"/>
      <c r="I13" s="371"/>
      <c r="J13" s="14" t="s">
        <v>205</v>
      </c>
      <c r="K13" s="14">
        <f>각지부별!K13+각지부별!K32+각지부별!K50</f>
        <v>107300000</v>
      </c>
      <c r="L13" s="14">
        <f>각지부별!L13+각지부별!L32+각지부별!L50</f>
        <v>107942151</v>
      </c>
      <c r="M13" s="15">
        <f t="shared" si="1"/>
        <v>-642151</v>
      </c>
    </row>
    <row r="14" spans="1:14" s="17" customFormat="1" ht="28.5" customHeight="1" x14ac:dyDescent="0.3">
      <c r="A14" s="378"/>
      <c r="B14" s="367"/>
      <c r="C14" s="371"/>
      <c r="D14" s="14" t="s">
        <v>306</v>
      </c>
      <c r="E14" s="14">
        <f>각지부별!E14+각지부별!E33+각지부별!E51</f>
        <v>1150000</v>
      </c>
      <c r="F14" s="14">
        <f>각지부별!F14+각지부별!F33+각지부별!F51</f>
        <v>852200</v>
      </c>
      <c r="G14" s="14">
        <f t="shared" si="0"/>
        <v>297800</v>
      </c>
      <c r="H14" s="14" t="s">
        <v>209</v>
      </c>
      <c r="I14" s="14" t="s">
        <v>210</v>
      </c>
      <c r="J14" s="14" t="s">
        <v>211</v>
      </c>
      <c r="K14" s="14">
        <f>각지부별!K14+각지부별!K33+각지부별!K51</f>
        <v>0</v>
      </c>
      <c r="L14" s="14">
        <f>각지부별!L14+각지부별!L33+각지부별!L51</f>
        <v>924000</v>
      </c>
      <c r="M14" s="15">
        <f t="shared" si="1"/>
        <v>-924000</v>
      </c>
    </row>
    <row r="15" spans="1:14" s="17" customFormat="1" ht="28.5" customHeight="1" x14ac:dyDescent="0.3">
      <c r="A15" s="378"/>
      <c r="B15" s="367"/>
      <c r="C15" s="369" t="s">
        <v>191</v>
      </c>
      <c r="D15" s="14" t="s">
        <v>308</v>
      </c>
      <c r="E15" s="14">
        <f>각지부별!E15+각지부별!E34+각지부별!E52</f>
        <v>300000</v>
      </c>
      <c r="F15" s="14">
        <f>각지부별!F15+각지부별!F34+각지부별!F52</f>
        <v>147000</v>
      </c>
      <c r="G15" s="14">
        <f t="shared" si="0"/>
        <v>153000</v>
      </c>
      <c r="H15" s="14" t="s">
        <v>215</v>
      </c>
      <c r="I15" s="14" t="s">
        <v>216</v>
      </c>
      <c r="J15" s="14" t="s">
        <v>217</v>
      </c>
      <c r="K15" s="14">
        <f>각지부별!K15+각지부별!K34+각지부별!K52</f>
        <v>8476000</v>
      </c>
      <c r="L15" s="14">
        <f>각지부별!L15+각지부별!L34+각지부별!L52</f>
        <v>8485399</v>
      </c>
      <c r="M15" s="15">
        <f t="shared" si="1"/>
        <v>-9399</v>
      </c>
    </row>
    <row r="16" spans="1:14" s="17" customFormat="1" ht="28.5" customHeight="1" x14ac:dyDescent="0.3">
      <c r="A16" s="378"/>
      <c r="B16" s="367"/>
      <c r="C16" s="370"/>
      <c r="D16" s="14" t="s">
        <v>309</v>
      </c>
      <c r="E16" s="14">
        <f>각지부별!E16+각지부별!E35+각지부별!E53</f>
        <v>6900000</v>
      </c>
      <c r="F16" s="14">
        <f>각지부별!F16+각지부별!F35+각지부별!F53</f>
        <v>6738441</v>
      </c>
      <c r="G16" s="14">
        <f t="shared" si="0"/>
        <v>161559</v>
      </c>
      <c r="H16" s="369" t="s">
        <v>526</v>
      </c>
      <c r="I16" s="369" t="s">
        <v>222</v>
      </c>
      <c r="J16" s="14" t="s">
        <v>223</v>
      </c>
      <c r="K16" s="14">
        <f>각지부별!K16+각지부별!K35+각지부별!K53</f>
        <v>20038448</v>
      </c>
      <c r="L16" s="14">
        <f>각지부별!L16+각지부별!L35+각지부별!L53</f>
        <v>12014888</v>
      </c>
      <c r="M16" s="15">
        <f t="shared" si="1"/>
        <v>8023560</v>
      </c>
    </row>
    <row r="17" spans="1:14" s="17" customFormat="1" ht="28.5" customHeight="1" x14ac:dyDescent="0.3">
      <c r="A17" s="378"/>
      <c r="B17" s="367"/>
      <c r="C17" s="370"/>
      <c r="D17" s="14" t="s">
        <v>310</v>
      </c>
      <c r="E17" s="14">
        <f>각지부별!E17+각지부별!E36+각지부별!E54</f>
        <v>370000</v>
      </c>
      <c r="F17" s="14">
        <f>각지부별!F17+각지부별!F36+각지부별!F54</f>
        <v>307460</v>
      </c>
      <c r="G17" s="14">
        <f t="shared" si="0"/>
        <v>62540</v>
      </c>
      <c r="H17" s="370"/>
      <c r="I17" s="370"/>
      <c r="J17" s="14" t="s">
        <v>324</v>
      </c>
      <c r="K17" s="14">
        <f>각지부별!K17+각지부별!K36+각지부별!K54</f>
        <v>3077375</v>
      </c>
      <c r="L17" s="14">
        <f>각지부별!L17+각지부별!L36+각지부별!L54</f>
        <v>3077375</v>
      </c>
      <c r="M17" s="15">
        <f t="shared" si="1"/>
        <v>0</v>
      </c>
    </row>
    <row r="18" spans="1:14" s="17" customFormat="1" ht="28.5" customHeight="1" x14ac:dyDescent="0.3">
      <c r="A18" s="378"/>
      <c r="B18" s="367"/>
      <c r="C18" s="370"/>
      <c r="D18" s="14" t="s">
        <v>326</v>
      </c>
      <c r="E18" s="14">
        <f>각지부별!E18+각지부별!E37+각지부별!E54</f>
        <v>1840000</v>
      </c>
      <c r="F18" s="14">
        <f>각지부별!F18+각지부별!F37+각지부별!F55</f>
        <v>1640916</v>
      </c>
      <c r="G18" s="14">
        <f t="shared" si="0"/>
        <v>199084</v>
      </c>
      <c r="H18" s="371"/>
      <c r="I18" s="371"/>
      <c r="J18" s="14" t="s">
        <v>325</v>
      </c>
      <c r="K18" s="14">
        <f>각지부별!K18</f>
        <v>325000000</v>
      </c>
      <c r="L18" s="14">
        <f>각지부별!L18</f>
        <v>325000000</v>
      </c>
      <c r="M18" s="15">
        <f t="shared" si="1"/>
        <v>0</v>
      </c>
    </row>
    <row r="19" spans="1:14" s="17" customFormat="1" ht="28.5" customHeight="1" x14ac:dyDescent="0.3">
      <c r="A19" s="378"/>
      <c r="B19" s="367"/>
      <c r="C19" s="370"/>
      <c r="D19" s="14" t="s">
        <v>327</v>
      </c>
      <c r="E19" s="14">
        <f>각지부별!E19+각지부별!E38+각지부별!E56</f>
        <v>100000</v>
      </c>
      <c r="F19" s="14">
        <f>각지부별!F19+각지부별!F38+각지부별!F56</f>
        <v>28000</v>
      </c>
      <c r="G19" s="14">
        <f t="shared" si="0"/>
        <v>72000</v>
      </c>
      <c r="H19" s="14" t="s">
        <v>229</v>
      </c>
      <c r="I19" s="14" t="s">
        <v>230</v>
      </c>
      <c r="J19" s="14" t="s">
        <v>231</v>
      </c>
      <c r="K19" s="14">
        <f>각지부별!K19+각지부별!K37+각지부별!K55</f>
        <v>3387172</v>
      </c>
      <c r="L19" s="14">
        <f>각지부별!L19+각지부별!L37+각지부별!L55</f>
        <v>5132719</v>
      </c>
      <c r="M19" s="15">
        <f t="shared" si="1"/>
        <v>-1745547</v>
      </c>
    </row>
    <row r="20" spans="1:14" s="17" customFormat="1" ht="28.5" customHeight="1" x14ac:dyDescent="0.3">
      <c r="A20" s="378"/>
      <c r="B20" s="368"/>
      <c r="C20" s="371"/>
      <c r="D20" s="14" t="s">
        <v>323</v>
      </c>
      <c r="E20" s="14">
        <f>각지부별!E20+각지부별!E38+각지부별!E56</f>
        <v>0</v>
      </c>
      <c r="F20" s="14">
        <f>각지부별!F20+각지부별!F39+각지부별!F57</f>
        <v>0</v>
      </c>
      <c r="G20" s="14">
        <f t="shared" si="0"/>
        <v>0</v>
      </c>
      <c r="H20" s="19"/>
      <c r="I20" s="19"/>
      <c r="J20" s="19" t="s">
        <v>232</v>
      </c>
      <c r="K20" s="14">
        <f>각지부별!K20+각지부별!K38+각지부별!K56</f>
        <v>5991900</v>
      </c>
      <c r="L20" s="14">
        <f>각지부별!L20+각지부별!L38+각지부별!L56</f>
        <v>6411770</v>
      </c>
      <c r="M20" s="15">
        <f t="shared" si="1"/>
        <v>-419870</v>
      </c>
    </row>
    <row r="21" spans="1:14" s="17" customFormat="1" ht="28.5" customHeight="1" x14ac:dyDescent="0.3">
      <c r="A21" s="378"/>
      <c r="B21" s="64" t="s">
        <v>196</v>
      </c>
      <c r="C21" s="14" t="s">
        <v>197</v>
      </c>
      <c r="D21" s="14" t="s">
        <v>235</v>
      </c>
      <c r="E21" s="14">
        <f>각지부별!E21+각지부별!E39+각지부별!E57</f>
        <v>888080</v>
      </c>
      <c r="F21" s="14">
        <f>각지부별!F21+각지부별!F40+각지부별!F58</f>
        <v>0</v>
      </c>
      <c r="G21" s="14">
        <f t="shared" si="0"/>
        <v>888080</v>
      </c>
      <c r="H21" s="14"/>
      <c r="I21" s="14"/>
      <c r="J21" s="14"/>
      <c r="K21" s="14">
        <f>각지부별!K21+각지부별!K39+각지부별!K57</f>
        <v>0</v>
      </c>
      <c r="L21" s="14">
        <f>각지부별!L21+각지부별!L39+각지부별!L57</f>
        <v>0</v>
      </c>
      <c r="M21" s="15">
        <f t="shared" si="1"/>
        <v>0</v>
      </c>
    </row>
    <row r="22" spans="1:14" s="17" customFormat="1" ht="28.5" customHeight="1" x14ac:dyDescent="0.3">
      <c r="A22" s="378"/>
      <c r="B22" s="64" t="s">
        <v>202</v>
      </c>
      <c r="C22" s="14" t="s">
        <v>236</v>
      </c>
      <c r="D22" s="14" t="s">
        <v>204</v>
      </c>
      <c r="E22" s="14">
        <f>각지부별!E22+각지부별!E40+각지부별!E58</f>
        <v>0</v>
      </c>
      <c r="F22" s="14">
        <f>각지부별!F22+각지부별!F40+각지부별!F58</f>
        <v>2935640</v>
      </c>
      <c r="G22" s="14">
        <f t="shared" si="0"/>
        <v>-2935640</v>
      </c>
      <c r="H22" s="14"/>
      <c r="I22" s="14"/>
      <c r="J22" s="14"/>
      <c r="K22" s="14">
        <f>각지부별!K22+각지부별!K40+각지부별!K58</f>
        <v>0</v>
      </c>
      <c r="L22" s="14">
        <f>각지부별!L22+각지부별!L40+각지부별!L58</f>
        <v>0</v>
      </c>
      <c r="M22" s="15">
        <f t="shared" si="1"/>
        <v>0</v>
      </c>
    </row>
    <row r="23" spans="1:14" s="17" customFormat="1" ht="28.5" customHeight="1" x14ac:dyDescent="0.3">
      <c r="A23" s="378"/>
      <c r="B23" s="64" t="s">
        <v>206</v>
      </c>
      <c r="C23" s="14" t="s">
        <v>207</v>
      </c>
      <c r="D23" s="14" t="s">
        <v>237</v>
      </c>
      <c r="E23" s="14">
        <f>각지부별!E23+각지부별!E41+각지부별!E59</f>
        <v>68162000</v>
      </c>
      <c r="F23" s="14">
        <f>각지부별!F23+각지부별!F41+각지부별!F59</f>
        <v>46885399</v>
      </c>
      <c r="G23" s="14">
        <f t="shared" si="0"/>
        <v>21276601</v>
      </c>
      <c r="H23" s="14"/>
      <c r="I23" s="14"/>
      <c r="J23" s="14"/>
      <c r="K23" s="14">
        <f>각지부별!K23+각지부별!K41+각지부별!K59</f>
        <v>0</v>
      </c>
      <c r="L23" s="14">
        <f>각지부별!L23+각지부별!L41+각지부별!L59</f>
        <v>0</v>
      </c>
      <c r="M23" s="15">
        <f t="shared" si="1"/>
        <v>0</v>
      </c>
    </row>
    <row r="24" spans="1:14" s="17" customFormat="1" ht="28.5" customHeight="1" x14ac:dyDescent="0.3">
      <c r="A24" s="378"/>
      <c r="B24" s="64" t="s">
        <v>218</v>
      </c>
      <c r="C24" s="14" t="s">
        <v>219</v>
      </c>
      <c r="D24" s="14" t="s">
        <v>220</v>
      </c>
      <c r="E24" s="14">
        <f>각지부별!E24+각지부별!E42+각지부별!E60</f>
        <v>1320000</v>
      </c>
      <c r="F24" s="14">
        <f>각지부별!F24+각지부별!F42+각지부별!F60</f>
        <v>3794273</v>
      </c>
      <c r="G24" s="14">
        <f t="shared" si="0"/>
        <v>-2474273</v>
      </c>
      <c r="H24" s="14"/>
      <c r="I24" s="14"/>
      <c r="J24" s="14"/>
      <c r="K24" s="14">
        <f>각지부별!K24+각지부별!K42+각지부별!K60</f>
        <v>0</v>
      </c>
      <c r="L24" s="14">
        <f>각지부별!L24+각지부별!L42+각지부별!L60</f>
        <v>0</v>
      </c>
      <c r="M24" s="15">
        <f t="shared" si="1"/>
        <v>0</v>
      </c>
    </row>
    <row r="25" spans="1:14" s="17" customFormat="1" ht="28.5" customHeight="1" x14ac:dyDescent="0.3">
      <c r="A25" s="378"/>
      <c r="B25" s="64" t="s">
        <v>224</v>
      </c>
      <c r="C25" s="14" t="s">
        <v>225</v>
      </c>
      <c r="D25" s="14" t="s">
        <v>238</v>
      </c>
      <c r="E25" s="14">
        <f>각지부별!E25+각지부별!E43+각지부별!E61</f>
        <v>70000</v>
      </c>
      <c r="F25" s="14">
        <f>각지부별!F25+각지부별!F43+각지부별!F61</f>
        <v>70000</v>
      </c>
      <c r="G25" s="14">
        <f t="shared" si="0"/>
        <v>0</v>
      </c>
      <c r="H25" s="14"/>
      <c r="I25" s="14"/>
      <c r="J25" s="14"/>
      <c r="K25" s="14">
        <f>각지부별!K25+각지부별!K43+각지부별!K61</f>
        <v>0</v>
      </c>
      <c r="L25" s="14">
        <f>각지부별!L25+각지부별!L43+각지부별!L61</f>
        <v>0</v>
      </c>
      <c r="M25" s="15">
        <f t="shared" si="1"/>
        <v>0</v>
      </c>
    </row>
    <row r="26" spans="1:14" s="17" customFormat="1" ht="28.5" customHeight="1" x14ac:dyDescent="0.3">
      <c r="A26" s="378"/>
      <c r="B26" s="64" t="s">
        <v>228</v>
      </c>
      <c r="C26" s="14" t="s">
        <v>228</v>
      </c>
      <c r="D26" s="14" t="s">
        <v>228</v>
      </c>
      <c r="E26" s="14">
        <f>각지부별!E26+각지부별!E44+각지부별!E62</f>
        <v>340390181</v>
      </c>
      <c r="F26" s="14">
        <f>각지부별!F26+각지부별!F44+각지부별!F62</f>
        <v>343166626</v>
      </c>
      <c r="G26" s="14">
        <f t="shared" si="0"/>
        <v>-2776445</v>
      </c>
      <c r="H26" s="14"/>
      <c r="I26" s="14"/>
      <c r="J26" s="14"/>
      <c r="K26" s="20"/>
      <c r="L26" s="14">
        <f>각지부별!L26+각지부별!L44+각지부별!L62</f>
        <v>0</v>
      </c>
      <c r="M26" s="15">
        <f t="shared" si="1"/>
        <v>0</v>
      </c>
    </row>
    <row r="27" spans="1:14" s="189" customFormat="1" ht="28.5" customHeight="1" thickBot="1" x14ac:dyDescent="0.35">
      <c r="A27" s="379"/>
      <c r="B27" s="381" t="s">
        <v>242</v>
      </c>
      <c r="C27" s="376"/>
      <c r="D27" s="376"/>
      <c r="E27" s="22">
        <f>SUM(E9:E26)</f>
        <v>549029181</v>
      </c>
      <c r="F27" s="22">
        <f>SUM(F9:F26)</f>
        <v>526602143</v>
      </c>
      <c r="G27" s="187">
        <f t="shared" si="0"/>
        <v>22427038</v>
      </c>
      <c r="H27" s="376" t="s">
        <v>239</v>
      </c>
      <c r="I27" s="376"/>
      <c r="J27" s="376"/>
      <c r="K27" s="22">
        <f>SUM(K9:K26)</f>
        <v>549029181</v>
      </c>
      <c r="L27" s="22">
        <f>SUM(L9:L26)</f>
        <v>526602143</v>
      </c>
      <c r="M27" s="188">
        <f t="shared" si="1"/>
        <v>22427038</v>
      </c>
      <c r="N27" s="190">
        <f>M27/K27</f>
        <v>4.0848535517094858E-2</v>
      </c>
    </row>
  </sheetData>
  <mergeCells count="27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9:A27"/>
    <mergeCell ref="B9:B20"/>
    <mergeCell ref="C9:C12"/>
    <mergeCell ref="H12:H13"/>
    <mergeCell ref="I12:I13"/>
    <mergeCell ref="C13:C14"/>
    <mergeCell ref="C15:C20"/>
    <mergeCell ref="B27:D27"/>
    <mergeCell ref="H27:J27"/>
    <mergeCell ref="H16:H18"/>
    <mergeCell ref="I16:I18"/>
  </mergeCells>
  <phoneticPr fontId="2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2021년 총괄표</vt:lpstr>
      <vt:lpstr>총괄표(20230215)</vt:lpstr>
      <vt:lpstr>각지부별</vt:lpstr>
      <vt:lpstr>법인회계합계</vt:lpstr>
      <vt:lpstr>'총괄표(20230215)'!Print_Area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2023-02-08T07:29:56Z</cp:lastPrinted>
  <dcterms:created xsi:type="dcterms:W3CDTF">2020-12-29T07:45:36Z</dcterms:created>
  <dcterms:modified xsi:type="dcterms:W3CDTF">2023-03-20T07:53:17Z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