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5. 법인행정사무\8. 이사회\회의자료\2022\2022 제5차임시이사회(20221207)\"/>
    </mc:Choice>
  </mc:AlternateContent>
  <bookViews>
    <workbookView xWindow="0" yWindow="0" windowWidth="24000" windowHeight="9255"/>
  </bookViews>
  <sheets>
    <sheet name="2023 예산총괄표(취합)" sheetId="1" r:id="rId1"/>
    <sheet name="2023 예산(각지부)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1">'2023 예산(각지부)'!$A$1:$M$65</definedName>
    <definedName name="_xlnm.Print_Area" localSheetId="0">'2023 예산총괄표(취합)'!$A$1:$M$219</definedName>
    <definedName name="_xlnm.Print_Titles" localSheetId="1">'2023 예산(각지부)'!$6:$8</definedName>
    <definedName name="_xlnm.Print_Titles" localSheetId="0">'2023 예산총괄표(취합)'!$6:$8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F9" i="2" l="1"/>
  <c r="F9" i="1"/>
  <c r="G53" i="2"/>
  <c r="N218" i="1" l="1"/>
  <c r="E218" i="1"/>
  <c r="N21" i="2"/>
  <c r="E9" i="2" l="1"/>
  <c r="F10" i="2" l="1"/>
  <c r="E16" i="2"/>
  <c r="E15" i="2"/>
  <c r="E14" i="2"/>
  <c r="E13" i="2"/>
  <c r="E12" i="2"/>
  <c r="E11" i="2"/>
  <c r="M12" i="2"/>
  <c r="M20" i="2"/>
  <c r="M9" i="2"/>
  <c r="E9" i="1"/>
  <c r="M10" i="1"/>
  <c r="M11" i="1"/>
  <c r="M12" i="1"/>
  <c r="M13" i="1"/>
  <c r="M14" i="1"/>
  <c r="M16" i="1"/>
  <c r="M17" i="1"/>
  <c r="M18" i="1"/>
  <c r="M19" i="1"/>
  <c r="M9" i="1"/>
  <c r="G16" i="1"/>
  <c r="G10" i="1"/>
  <c r="G11" i="1"/>
  <c r="G12" i="1"/>
  <c r="G13" i="1"/>
  <c r="G14" i="1"/>
  <c r="G15" i="1"/>
  <c r="G9" i="1" l="1"/>
  <c r="L217" i="1"/>
  <c r="K217" i="1"/>
  <c r="M216" i="1"/>
  <c r="M215" i="1"/>
  <c r="M214" i="1"/>
  <c r="M213" i="1"/>
  <c r="M212" i="1"/>
  <c r="M211" i="1"/>
  <c r="M210" i="1"/>
  <c r="M209" i="1"/>
  <c r="M217" i="1" s="1"/>
  <c r="M208" i="1"/>
  <c r="F217" i="1"/>
  <c r="E217" i="1"/>
  <c r="G216" i="1"/>
  <c r="G215" i="1"/>
  <c r="G214" i="1"/>
  <c r="G213" i="1"/>
  <c r="G212" i="1"/>
  <c r="G211" i="1"/>
  <c r="G210" i="1"/>
  <c r="G209" i="1"/>
  <c r="G208" i="1"/>
  <c r="G207" i="1"/>
  <c r="G206" i="1"/>
  <c r="G217" i="1" l="1"/>
  <c r="M97" i="1"/>
  <c r="M96" i="1"/>
  <c r="M100" i="1"/>
  <c r="M99" i="1"/>
  <c r="M98" i="1"/>
  <c r="M95" i="1"/>
  <c r="M94" i="1"/>
  <c r="M91" i="1"/>
  <c r="M90" i="1"/>
  <c r="M89" i="1"/>
  <c r="M88" i="1"/>
  <c r="M87" i="1"/>
  <c r="M86" i="1"/>
  <c r="M85" i="1"/>
  <c r="M83" i="1"/>
  <c r="M84" i="1"/>
  <c r="G98" i="1"/>
  <c r="G96" i="1"/>
  <c r="G95" i="1"/>
  <c r="G94" i="1"/>
  <c r="G93" i="1"/>
  <c r="G90" i="1"/>
  <c r="G89" i="1"/>
  <c r="G88" i="1"/>
  <c r="G92" i="1"/>
  <c r="G85" i="1"/>
  <c r="G84" i="1"/>
  <c r="G83" i="1"/>
  <c r="M205" i="1" l="1"/>
  <c r="L82" i="1" l="1"/>
  <c r="K82" i="1"/>
  <c r="M81" i="1"/>
  <c r="M80" i="1"/>
  <c r="M79" i="1"/>
  <c r="M78" i="1"/>
  <c r="M77" i="1"/>
  <c r="M76" i="1"/>
  <c r="M75" i="1"/>
  <c r="M74" i="1"/>
  <c r="M73" i="1"/>
  <c r="M72" i="1"/>
  <c r="M71" i="1"/>
  <c r="F82" i="1"/>
  <c r="E82" i="1"/>
  <c r="G81" i="1"/>
  <c r="G80" i="1"/>
  <c r="G79" i="1"/>
  <c r="G78" i="1"/>
  <c r="G77" i="1"/>
  <c r="G76" i="1"/>
  <c r="G75" i="1"/>
  <c r="G74" i="1"/>
  <c r="G73" i="1"/>
  <c r="G72" i="1"/>
  <c r="G71" i="1"/>
  <c r="M69" i="1"/>
  <c r="M68" i="1"/>
  <c r="M67" i="1"/>
  <c r="M66" i="1"/>
  <c r="M65" i="1"/>
  <c r="M64" i="1"/>
  <c r="M63" i="1"/>
  <c r="M62" i="1"/>
  <c r="M61" i="1"/>
  <c r="M60" i="1"/>
  <c r="M59" i="1"/>
  <c r="G69" i="1"/>
  <c r="G68" i="1"/>
  <c r="G67" i="1"/>
  <c r="G66" i="1"/>
  <c r="G65" i="1"/>
  <c r="G64" i="1"/>
  <c r="G63" i="1"/>
  <c r="G62" i="1"/>
  <c r="G61" i="1"/>
  <c r="G60" i="1"/>
  <c r="G59" i="1"/>
  <c r="E70" i="1"/>
  <c r="F70" i="1"/>
  <c r="L58" i="1"/>
  <c r="K58" i="1"/>
  <c r="M57" i="1"/>
  <c r="M56" i="1"/>
  <c r="M55" i="1"/>
  <c r="M54" i="1"/>
  <c r="M53" i="1"/>
  <c r="M52" i="1"/>
  <c r="M51" i="1"/>
  <c r="M50" i="1"/>
  <c r="M49" i="1"/>
  <c r="M48" i="1"/>
  <c r="M47" i="1"/>
  <c r="G47" i="1"/>
  <c r="G48" i="1"/>
  <c r="G49" i="1"/>
  <c r="G50" i="1"/>
  <c r="G51" i="1"/>
  <c r="G52" i="1"/>
  <c r="G53" i="1"/>
  <c r="G54" i="1"/>
  <c r="G55" i="1"/>
  <c r="G56" i="1"/>
  <c r="G57" i="1"/>
  <c r="M82" i="1" l="1"/>
  <c r="G82" i="1"/>
  <c r="G70" i="1"/>
  <c r="M58" i="1"/>
  <c r="E58" i="1"/>
  <c r="F58" i="1"/>
  <c r="M45" i="1"/>
  <c r="M44" i="1"/>
  <c r="M43" i="1"/>
  <c r="M42" i="1"/>
  <c r="M41" i="1"/>
  <c r="M40" i="1"/>
  <c r="M39" i="1"/>
  <c r="M38" i="1"/>
  <c r="M37" i="1"/>
  <c r="M36" i="1"/>
  <c r="M35" i="1"/>
  <c r="G43" i="1"/>
  <c r="G42" i="1"/>
  <c r="G41" i="1"/>
  <c r="G40" i="1"/>
  <c r="G39" i="1"/>
  <c r="G38" i="1"/>
  <c r="G37" i="1"/>
  <c r="G36" i="1"/>
  <c r="G35" i="1"/>
  <c r="M30" i="1"/>
  <c r="M29" i="1"/>
  <c r="M28" i="1"/>
  <c r="M27" i="1"/>
  <c r="M26" i="1"/>
  <c r="M25" i="1"/>
  <c r="M24" i="1"/>
  <c r="M23" i="1"/>
  <c r="M22" i="1"/>
  <c r="M33" i="1"/>
  <c r="M32" i="1"/>
  <c r="M31" i="1"/>
  <c r="K34" i="1"/>
  <c r="L34" i="1"/>
  <c r="G30" i="1"/>
  <c r="G29" i="1"/>
  <c r="G28" i="1"/>
  <c r="G27" i="1"/>
  <c r="G26" i="1"/>
  <c r="G25" i="1"/>
  <c r="G24" i="1"/>
  <c r="G23" i="1"/>
  <c r="G22" i="1"/>
  <c r="G31" i="1"/>
  <c r="G33" i="1"/>
  <c r="E34" i="1"/>
  <c r="F34" i="1"/>
  <c r="M57" i="2"/>
  <c r="M56" i="2"/>
  <c r="M55" i="2"/>
  <c r="M54" i="2"/>
  <c r="M53" i="2"/>
  <c r="M52" i="2"/>
  <c r="M51" i="2"/>
  <c r="G60" i="2"/>
  <c r="G61" i="2"/>
  <c r="G62" i="2"/>
  <c r="G63" i="2"/>
  <c r="E64" i="2"/>
  <c r="F64" i="2"/>
  <c r="G58" i="2"/>
  <c r="G51" i="2"/>
  <c r="M34" i="1" l="1"/>
  <c r="G34" i="1"/>
  <c r="G64" i="2"/>
  <c r="M45" i="2"/>
  <c r="M44" i="2"/>
  <c r="M43" i="2"/>
  <c r="M42" i="2"/>
  <c r="M41" i="2"/>
  <c r="L40" i="2"/>
  <c r="K40" i="2"/>
  <c r="M39" i="2"/>
  <c r="M38" i="2"/>
  <c r="F45" i="2"/>
  <c r="E45" i="2"/>
  <c r="F44" i="2"/>
  <c r="E44" i="2"/>
  <c r="F43" i="2"/>
  <c r="E43" i="2"/>
  <c r="G42" i="2"/>
  <c r="G41" i="2"/>
  <c r="G40" i="2"/>
  <c r="F39" i="2"/>
  <c r="E39" i="2"/>
  <c r="F38" i="2"/>
  <c r="E38" i="2"/>
  <c r="G37" i="2"/>
  <c r="G36" i="2"/>
  <c r="G35" i="2"/>
  <c r="G43" i="2" l="1"/>
  <c r="G44" i="2"/>
  <c r="M40" i="2"/>
  <c r="G45" i="2"/>
  <c r="G38" i="2"/>
  <c r="G39" i="2"/>
  <c r="K14" i="2" l="1"/>
  <c r="L14" i="2"/>
  <c r="M63" i="2"/>
  <c r="M62" i="2"/>
  <c r="M61" i="2"/>
  <c r="M60" i="2"/>
  <c r="M59" i="2"/>
  <c r="M58" i="2"/>
  <c r="M50" i="2"/>
  <c r="M49" i="2"/>
  <c r="M48" i="2"/>
  <c r="M47" i="2"/>
  <c r="G59" i="2"/>
  <c r="G47" i="2"/>
  <c r="M14" i="2" l="1"/>
  <c r="K9" i="2"/>
  <c r="E10" i="2"/>
  <c r="F11" i="2"/>
  <c r="F12" i="2"/>
  <c r="K25" i="2"/>
  <c r="L25" i="2"/>
  <c r="F13" i="2"/>
  <c r="K26" i="2"/>
  <c r="K11" i="2" s="1"/>
  <c r="L26" i="2"/>
  <c r="F14" i="2"/>
  <c r="K12" i="2"/>
  <c r="F15" i="2"/>
  <c r="K28" i="2"/>
  <c r="K13" i="2" s="1"/>
  <c r="F16" i="2"/>
  <c r="K15" i="2"/>
  <c r="K16" i="2"/>
  <c r="M16" i="2" s="1"/>
  <c r="L16" i="2"/>
  <c r="K17" i="2"/>
  <c r="L17" i="2"/>
  <c r="K18" i="2"/>
  <c r="L18" i="2"/>
  <c r="K19" i="2"/>
  <c r="M19" i="2" s="1"/>
  <c r="L19" i="2"/>
  <c r="E46" i="2"/>
  <c r="F46" i="2"/>
  <c r="K46" i="2"/>
  <c r="L46" i="2"/>
  <c r="K64" i="2"/>
  <c r="L64" i="2"/>
  <c r="L205" i="1"/>
  <c r="K205" i="1"/>
  <c r="F205" i="1"/>
  <c r="E205" i="1"/>
  <c r="E189" i="1"/>
  <c r="M188" i="1"/>
  <c r="G188" i="1"/>
  <c r="M187" i="1"/>
  <c r="G187" i="1"/>
  <c r="M186" i="1"/>
  <c r="G186" i="1"/>
  <c r="K185" i="1"/>
  <c r="M185" i="1" s="1"/>
  <c r="G185" i="1"/>
  <c r="M184" i="1"/>
  <c r="G184" i="1"/>
  <c r="M183" i="1"/>
  <c r="G183" i="1"/>
  <c r="K182" i="1"/>
  <c r="M182" i="1" s="1"/>
  <c r="F182" i="1"/>
  <c r="F189" i="1" s="1"/>
  <c r="M181" i="1"/>
  <c r="G181" i="1"/>
  <c r="L180" i="1"/>
  <c r="L189" i="1" s="1"/>
  <c r="K180" i="1"/>
  <c r="M180" i="1" s="1"/>
  <c r="G180" i="1"/>
  <c r="M179" i="1"/>
  <c r="G179" i="1"/>
  <c r="M178" i="1"/>
  <c r="G178" i="1"/>
  <c r="L177" i="1"/>
  <c r="K177" i="1"/>
  <c r="F177" i="1"/>
  <c r="E177" i="1"/>
  <c r="M176" i="1"/>
  <c r="G176" i="1"/>
  <c r="M175" i="1"/>
  <c r="G175" i="1"/>
  <c r="M174" i="1"/>
  <c r="G174" i="1"/>
  <c r="M173" i="1"/>
  <c r="G173" i="1"/>
  <c r="M172" i="1"/>
  <c r="G172" i="1"/>
  <c r="M171" i="1"/>
  <c r="G171" i="1"/>
  <c r="M170" i="1"/>
  <c r="G170" i="1"/>
  <c r="M169" i="1"/>
  <c r="G169" i="1"/>
  <c r="M168" i="1"/>
  <c r="G168" i="1"/>
  <c r="M167" i="1"/>
  <c r="G167" i="1"/>
  <c r="M166" i="1"/>
  <c r="M177" i="1" s="1"/>
  <c r="G166" i="1"/>
  <c r="G177" i="1" s="1"/>
  <c r="L165" i="1"/>
  <c r="K165" i="1"/>
  <c r="F165" i="1"/>
  <c r="E165" i="1"/>
  <c r="M164" i="1"/>
  <c r="G164" i="1"/>
  <c r="M163" i="1"/>
  <c r="G163" i="1"/>
  <c r="M162" i="1"/>
  <c r="G162" i="1"/>
  <c r="M161" i="1"/>
  <c r="G161" i="1"/>
  <c r="M160" i="1"/>
  <c r="G160" i="1"/>
  <c r="M159" i="1"/>
  <c r="G159" i="1"/>
  <c r="M158" i="1"/>
  <c r="G158" i="1"/>
  <c r="M157" i="1"/>
  <c r="G157" i="1"/>
  <c r="M156" i="1"/>
  <c r="G156" i="1"/>
  <c r="M155" i="1"/>
  <c r="G155" i="1"/>
  <c r="M154" i="1"/>
  <c r="G154" i="1"/>
  <c r="G165" i="1" s="1"/>
  <c r="M153" i="1"/>
  <c r="M165" i="1" s="1"/>
  <c r="G153" i="1"/>
  <c r="L152" i="1"/>
  <c r="K152" i="1"/>
  <c r="F152" i="1"/>
  <c r="E152" i="1"/>
  <c r="M151" i="1"/>
  <c r="G151" i="1"/>
  <c r="M150" i="1"/>
  <c r="M149" i="1"/>
  <c r="G149" i="1"/>
  <c r="M148" i="1"/>
  <c r="G148" i="1"/>
  <c r="M147" i="1"/>
  <c r="G147" i="1"/>
  <c r="M146" i="1"/>
  <c r="G146" i="1"/>
  <c r="M145" i="1"/>
  <c r="G145" i="1"/>
  <c r="M144" i="1"/>
  <c r="G144" i="1"/>
  <c r="M143" i="1"/>
  <c r="G143" i="1"/>
  <c r="M142" i="1"/>
  <c r="G142" i="1"/>
  <c r="M141" i="1"/>
  <c r="G141" i="1"/>
  <c r="M140" i="1"/>
  <c r="M152" i="1" s="1"/>
  <c r="G140" i="1"/>
  <c r="G152" i="1" s="1"/>
  <c r="L139" i="1"/>
  <c r="K139" i="1"/>
  <c r="F139" i="1"/>
  <c r="E139" i="1"/>
  <c r="M138" i="1"/>
  <c r="G138" i="1"/>
  <c r="M137" i="1"/>
  <c r="G137" i="1"/>
  <c r="M136" i="1"/>
  <c r="G136" i="1"/>
  <c r="M135" i="1"/>
  <c r="G135" i="1"/>
  <c r="M134" i="1"/>
  <c r="G134" i="1"/>
  <c r="M133" i="1"/>
  <c r="G133" i="1"/>
  <c r="M132" i="1"/>
  <c r="G132" i="1"/>
  <c r="M131" i="1"/>
  <c r="G131" i="1"/>
  <c r="M130" i="1"/>
  <c r="G130" i="1"/>
  <c r="M129" i="1"/>
  <c r="G129" i="1"/>
  <c r="M128" i="1"/>
  <c r="G128" i="1"/>
  <c r="M127" i="1"/>
  <c r="M139" i="1" s="1"/>
  <c r="G127" i="1"/>
  <c r="G139" i="1" s="1"/>
  <c r="L125" i="1"/>
  <c r="K125" i="1"/>
  <c r="F125" i="1"/>
  <c r="E125" i="1"/>
  <c r="L124" i="1"/>
  <c r="K124" i="1"/>
  <c r="F124" i="1"/>
  <c r="E124" i="1"/>
  <c r="L123" i="1"/>
  <c r="K123" i="1"/>
  <c r="F123" i="1"/>
  <c r="E123" i="1"/>
  <c r="L122" i="1"/>
  <c r="K122" i="1"/>
  <c r="F122" i="1"/>
  <c r="E122" i="1"/>
  <c r="L121" i="1"/>
  <c r="K121" i="1"/>
  <c r="F121" i="1"/>
  <c r="E121" i="1"/>
  <c r="L120" i="1"/>
  <c r="K120" i="1"/>
  <c r="F120" i="1"/>
  <c r="E120" i="1"/>
  <c r="L119" i="1"/>
  <c r="K119" i="1"/>
  <c r="F119" i="1"/>
  <c r="E119" i="1"/>
  <c r="L118" i="1"/>
  <c r="K118" i="1"/>
  <c r="F118" i="1"/>
  <c r="E118" i="1"/>
  <c r="L117" i="1"/>
  <c r="K117" i="1"/>
  <c r="F117" i="1"/>
  <c r="E117" i="1"/>
  <c r="L116" i="1"/>
  <c r="K116" i="1"/>
  <c r="F116" i="1"/>
  <c r="E116" i="1"/>
  <c r="L115" i="1"/>
  <c r="L126" i="1" s="1"/>
  <c r="K115" i="1"/>
  <c r="F115" i="1"/>
  <c r="F126" i="1" s="1"/>
  <c r="E115" i="1"/>
  <c r="E126" i="1" s="1"/>
  <c r="L112" i="1"/>
  <c r="K112" i="1"/>
  <c r="F112" i="1"/>
  <c r="E112" i="1"/>
  <c r="M111" i="1"/>
  <c r="G111" i="1"/>
  <c r="M110" i="1"/>
  <c r="G110" i="1"/>
  <c r="M109" i="1"/>
  <c r="G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M112" i="1" s="1"/>
  <c r="G101" i="1"/>
  <c r="G112" i="1" s="1"/>
  <c r="G100" i="1"/>
  <c r="G99" i="1"/>
  <c r="G205" i="1" s="1"/>
  <c r="N88" i="1"/>
  <c r="L46" i="1"/>
  <c r="K46" i="1"/>
  <c r="F46" i="1"/>
  <c r="F113" i="1" s="1"/>
  <c r="F114" i="1" s="1"/>
  <c r="E46" i="1"/>
  <c r="E113" i="1" s="1"/>
  <c r="E114" i="1" s="1"/>
  <c r="G45" i="1"/>
  <c r="G44" i="1"/>
  <c r="G46" i="1"/>
  <c r="L21" i="1"/>
  <c r="K21" i="1"/>
  <c r="G21" i="1"/>
  <c r="F21" i="1"/>
  <c r="E21" i="1"/>
  <c r="M21" i="1" l="1"/>
  <c r="M18" i="2"/>
  <c r="M17" i="2"/>
  <c r="M64" i="2"/>
  <c r="M25" i="2"/>
  <c r="G218" i="1"/>
  <c r="G219" i="1" s="1"/>
  <c r="G113" i="1"/>
  <c r="G114" i="1" s="1"/>
  <c r="E219" i="1"/>
  <c r="F220" i="1"/>
  <c r="F218" i="1"/>
  <c r="F219" i="1" s="1"/>
  <c r="M115" i="1"/>
  <c r="M126" i="1" s="1"/>
  <c r="G117" i="1"/>
  <c r="M118" i="1"/>
  <c r="G120" i="1"/>
  <c r="M121" i="1"/>
  <c r="G123" i="1"/>
  <c r="M124" i="1"/>
  <c r="M46" i="2"/>
  <c r="G46" i="2"/>
  <c r="K10" i="2"/>
  <c r="K21" i="2" s="1"/>
  <c r="M24" i="2"/>
  <c r="M27" i="2"/>
  <c r="L12" i="2"/>
  <c r="G116" i="1"/>
  <c r="M117" i="1"/>
  <c r="G119" i="1"/>
  <c r="M120" i="1"/>
  <c r="G122" i="1"/>
  <c r="M123" i="1"/>
  <c r="G125" i="1"/>
  <c r="M28" i="2"/>
  <c r="L13" i="2"/>
  <c r="M13" i="2" s="1"/>
  <c r="M22" i="2"/>
  <c r="L9" i="2"/>
  <c r="M116" i="1"/>
  <c r="G118" i="1"/>
  <c r="M119" i="1"/>
  <c r="G121" i="1"/>
  <c r="M122" i="1"/>
  <c r="G124" i="1"/>
  <c r="M125" i="1"/>
  <c r="M29" i="2"/>
  <c r="L15" i="2"/>
  <c r="M15" i="2" s="1"/>
  <c r="G15" i="2"/>
  <c r="M26" i="2"/>
  <c r="L11" i="2"/>
  <c r="M11" i="2" s="1"/>
  <c r="G12" i="2"/>
  <c r="M23" i="2"/>
  <c r="L10" i="2"/>
  <c r="M10" i="2" s="1"/>
  <c r="E34" i="2"/>
  <c r="E65" i="2" s="1"/>
  <c r="K34" i="2"/>
  <c r="K65" i="2" s="1"/>
  <c r="F34" i="2"/>
  <c r="F65" i="2" s="1"/>
  <c r="L34" i="2"/>
  <c r="L65" i="2" s="1"/>
  <c r="G9" i="2"/>
  <c r="F21" i="2"/>
  <c r="G14" i="2"/>
  <c r="G11" i="2"/>
  <c r="E21" i="2"/>
  <c r="G16" i="2"/>
  <c r="G13" i="2"/>
  <c r="G10" i="2"/>
  <c r="M32" i="2"/>
  <c r="M30" i="2"/>
  <c r="G29" i="2"/>
  <c r="G28" i="2"/>
  <c r="G27" i="2"/>
  <c r="G26" i="2"/>
  <c r="G25" i="2"/>
  <c r="G24" i="2"/>
  <c r="G23" i="2"/>
  <c r="G22" i="2"/>
  <c r="M33" i="2"/>
  <c r="M31" i="2"/>
  <c r="M189" i="1"/>
  <c r="G115" i="1"/>
  <c r="G126" i="1" s="1"/>
  <c r="G182" i="1"/>
  <c r="G189" i="1" s="1"/>
  <c r="K126" i="1"/>
  <c r="K189" i="1"/>
  <c r="M46" i="1"/>
  <c r="G21" i="2" l="1"/>
  <c r="L21" i="2"/>
  <c r="M21" i="2" s="1"/>
  <c r="M34" i="2"/>
  <c r="M65" i="2" s="1"/>
  <c r="G34" i="2"/>
  <c r="G65" i="2" s="1"/>
  <c r="L70" i="1" l="1"/>
  <c r="K70" i="1"/>
  <c r="K218" i="1" l="1"/>
  <c r="K219" i="1" s="1"/>
  <c r="K113" i="1"/>
  <c r="K114" i="1" s="1"/>
  <c r="L218" i="1"/>
  <c r="L219" i="1" s="1"/>
  <c r="L113" i="1"/>
  <c r="L114" i="1" s="1"/>
  <c r="M70" i="1"/>
  <c r="M113" i="1" l="1"/>
  <c r="M114" i="1" s="1"/>
  <c r="M218" i="1"/>
  <c r="M219" i="1" s="1"/>
  <c r="N219" i="1" s="1"/>
</calcChain>
</file>

<file path=xl/comments1.xml><?xml version="1.0" encoding="utf-8"?>
<comments xmlns="http://schemas.openxmlformats.org/spreadsheetml/2006/main">
  <authors>
    <author>USER</author>
  </authors>
  <commentList>
    <comment ref="L156" authorId="0" shapeId="0">
      <text>
        <r>
          <rPr>
            <b/>
            <sz val="9"/>
            <color indexed="81"/>
            <rFont val="돋움"/>
            <family val="3"/>
            <charset val="129"/>
          </rPr>
          <t>자원봉사센터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공동모금회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후원금통장에서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17</t>
        </r>
        <r>
          <rPr>
            <b/>
            <sz val="9"/>
            <color indexed="81"/>
            <rFont val="돋움"/>
            <family val="3"/>
            <charset val="129"/>
          </rPr>
          <t>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기타예금이자수입에서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변경함</t>
        </r>
        <r>
          <rPr>
            <b/>
            <sz val="9"/>
            <color indexed="81"/>
            <rFont val="Tahoma"/>
            <family val="2"/>
          </rPr>
          <t xml:space="preserve">. 2021.3.22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L157" authorId="0" shapeId="0">
      <text>
        <r>
          <rPr>
            <b/>
            <sz val="9"/>
            <color indexed="81"/>
            <rFont val="돋움"/>
            <family val="3"/>
            <charset val="129"/>
          </rPr>
          <t>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구입하였던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매각하여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(1,386,749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포함하였음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부산시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복지정책과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받음</t>
        </r>
        <r>
          <rPr>
            <b/>
            <sz val="9"/>
            <color indexed="81"/>
            <rFont val="Tahoma"/>
            <family val="2"/>
          </rPr>
          <t xml:space="preserve">. 2021.3.22
200,872,032+1,386,749
</t>
        </r>
      </text>
    </comment>
  </commentList>
</comments>
</file>

<file path=xl/sharedStrings.xml><?xml version="1.0" encoding="utf-8"?>
<sst xmlns="http://schemas.openxmlformats.org/spreadsheetml/2006/main" count="1228" uniqueCount="568">
  <si>
    <t>사회복지법인 YWCA 복지사업단</t>
    <phoneticPr fontId="4" type="noConversion"/>
  </si>
  <si>
    <t>(단위:원)</t>
    <phoneticPr fontId="4" type="noConversion"/>
  </si>
  <si>
    <t>구분</t>
  </si>
  <si>
    <t>세   출</t>
  </si>
  <si>
    <t>세   입</t>
  </si>
  <si>
    <t>과      목</t>
  </si>
  <si>
    <t>차액(B-A)</t>
    <phoneticPr fontId="3" type="noConversion"/>
  </si>
  <si>
    <t>차액(B-A)</t>
    <phoneticPr fontId="3" type="noConversion"/>
  </si>
  <si>
    <t>관</t>
  </si>
  <si>
    <t>항</t>
  </si>
  <si>
    <t>목</t>
  </si>
  <si>
    <t>11인건비</t>
    <phoneticPr fontId="3" type="noConversion"/>
  </si>
  <si>
    <t>이자수입</t>
    <phoneticPr fontId="3" type="noConversion"/>
  </si>
  <si>
    <t>12업무추진비</t>
    <phoneticPr fontId="3" type="noConversion"/>
  </si>
  <si>
    <t>02사업수입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</si>
  <si>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</si>
  <si>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</si>
  <si>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</si>
  <si>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</si>
  <si>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</si>
  <si>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02재산조성비</t>
    <phoneticPr fontId="3" type="noConversion"/>
  </si>
  <si>
    <t>51후원금수입</t>
    <phoneticPr fontId="3" type="noConversion"/>
  </si>
  <si>
    <t>03사업비</t>
    <phoneticPr fontId="3" type="noConversion"/>
  </si>
  <si>
    <t>31사업비</t>
    <phoneticPr fontId="3" type="noConversion"/>
  </si>
  <si>
    <t>비지정후원금</t>
    <phoneticPr fontId="3" type="noConversion"/>
  </si>
  <si>
    <t>41전출금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</si>
  <si>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</si>
  <si>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</si>
  <si>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</si>
  <si>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07전입금</t>
    <phoneticPr fontId="3" type="noConversion"/>
  </si>
  <si>
    <t>71전입금</t>
    <phoneticPr fontId="3" type="noConversion"/>
  </si>
  <si>
    <t>전입금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</si>
  <si>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</si>
  <si>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</si>
  <si>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</si>
  <si>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81이월금</t>
    <phoneticPr fontId="3" type="noConversion"/>
  </si>
  <si>
    <t>전년도이월금</t>
    <phoneticPr fontId="3" type="noConversion"/>
  </si>
  <si>
    <t>81예비비및기타</t>
    <phoneticPr fontId="3" type="noConversion"/>
  </si>
  <si>
    <t>예비비 및 기타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</si>
  <si>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</si>
  <si>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</si>
  <si>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</si>
  <si>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</si>
  <si>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</si>
  <si>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소계</t>
    <phoneticPr fontId="3" type="noConversion"/>
  </si>
  <si>
    <t>01재산수입</t>
    <phoneticPr fontId="3" type="noConversion"/>
  </si>
  <si>
    <t>기관운영비,회의비,직책보조비</t>
    <phoneticPr fontId="3" type="noConversion"/>
  </si>
  <si>
    <t>21사업수입</t>
    <phoneticPr fontId="3" type="noConversion"/>
  </si>
  <si>
    <t>04보조금수입</t>
    <phoneticPr fontId="3" type="noConversion"/>
  </si>
  <si>
    <t>41보조금수입</t>
    <phoneticPr fontId="3" type="noConversion"/>
  </si>
  <si>
    <t>02재산조성비</t>
    <phoneticPr fontId="3" type="noConversion"/>
  </si>
  <si>
    <t>21시설비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</si>
  <si>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</si>
  <si>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</si>
  <si>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</si>
  <si>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41전출금</t>
    <phoneticPr fontId="3" type="noConversion"/>
  </si>
  <si>
    <t>과년도지출</t>
    <phoneticPr fontId="3" type="noConversion"/>
  </si>
  <si>
    <t>61차입금</t>
    <phoneticPr fontId="3" type="noConversion"/>
  </si>
  <si>
    <t>06상환금</t>
    <phoneticPr fontId="3" type="noConversion"/>
  </si>
  <si>
    <t>07전입금</t>
    <phoneticPr fontId="3" type="noConversion"/>
  </si>
  <si>
    <t>71전입금</t>
    <phoneticPr fontId="3" type="noConversion"/>
  </si>
  <si>
    <t>81예비비및기타</t>
    <phoneticPr fontId="3" type="noConversion"/>
  </si>
  <si>
    <t>기타예금이자수입</t>
    <phoneticPr fontId="3" type="noConversion"/>
  </si>
  <si>
    <t>기타잡수입</t>
    <phoneticPr fontId="3" type="noConversion"/>
  </si>
  <si>
    <t>소계</t>
    <phoneticPr fontId="3" type="noConversion"/>
  </si>
  <si>
    <t>시설회계(부산진구복지관)</t>
    <phoneticPr fontId="4" type="noConversion"/>
  </si>
  <si>
    <t>01사무비</t>
    <phoneticPr fontId="3" type="noConversion"/>
  </si>
  <si>
    <t>급여,퇴직금,사회보험금등</t>
    <phoneticPr fontId="3" type="noConversion"/>
  </si>
  <si>
    <t>11기본재산수입</t>
    <phoneticPr fontId="3" type="noConversion"/>
  </si>
  <si>
    <t>이자수입</t>
    <phoneticPr fontId="3" type="noConversion"/>
  </si>
  <si>
    <t>기관운영비,회의비,직책보조비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</si>
  <si>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</si>
  <si>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</si>
  <si>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</si>
  <si>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보조금수입</t>
    <phoneticPr fontId="3" type="noConversion"/>
  </si>
  <si>
    <t>시설비,자산취득비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</si>
  <si>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</si>
  <si>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</si>
  <si>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</si>
  <si>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04전출금</t>
    <phoneticPr fontId="3" type="noConversion"/>
  </si>
  <si>
    <t>과년도지출</t>
    <phoneticPr fontId="3" type="noConversion"/>
  </si>
  <si>
    <t>06차입금</t>
    <phoneticPr fontId="3" type="noConversion"/>
  </si>
  <si>
    <t>61부채상환금</t>
    <phoneticPr fontId="3" type="noConversion"/>
  </si>
  <si>
    <t>상화금</t>
    <phoneticPr fontId="3" type="noConversion"/>
  </si>
  <si>
    <t>전입금</t>
    <phoneticPr fontId="3" type="noConversion"/>
  </si>
  <si>
    <t>71잡지출</t>
    <phoneticPr fontId="3" type="noConversion"/>
  </si>
  <si>
    <t>08이월금</t>
    <phoneticPr fontId="3" type="noConversion"/>
  </si>
  <si>
    <t>08예비비및기타</t>
    <phoneticPr fontId="3" type="noConversion"/>
  </si>
  <si>
    <t>예비비, 반환금</t>
    <phoneticPr fontId="3" type="noConversion"/>
  </si>
  <si>
    <t>전년도이월금(후원금)</t>
    <phoneticPr fontId="3" type="noConversion"/>
  </si>
  <si>
    <t>시설회계(부산강서복지관)</t>
    <phoneticPr fontId="4" type="noConversion"/>
  </si>
  <si>
    <t>11인건비</t>
    <phoneticPr fontId="3" type="noConversion"/>
  </si>
  <si>
    <t>시설비,자산취득비</t>
    <phoneticPr fontId="3" type="noConversion"/>
  </si>
  <si>
    <t>기타차입금</t>
    <phoneticPr fontId="3" type="noConversion"/>
  </si>
  <si>
    <t>61부채상환금</t>
    <phoneticPr fontId="3" type="noConversion"/>
  </si>
  <si>
    <t>81예비비및기타</t>
    <phoneticPr fontId="3" type="noConversion"/>
  </si>
  <si>
    <t>91잡수입</t>
    <phoneticPr fontId="3" type="noConversion"/>
  </si>
  <si>
    <t>시설회계(강서구지역자활센터)</t>
    <phoneticPr fontId="4" type="noConversion"/>
  </si>
  <si>
    <t>급여,퇴직금,사회보험금등</t>
    <phoneticPr fontId="3" type="noConversion"/>
  </si>
  <si>
    <t>12업무추진비</t>
    <phoneticPr fontId="3" type="noConversion"/>
  </si>
  <si>
    <t>21사업수입</t>
    <phoneticPr fontId="3" type="noConversion"/>
  </si>
  <si>
    <t>05후원금수입</t>
    <phoneticPr fontId="3" type="noConversion"/>
  </si>
  <si>
    <t>지정후원금</t>
    <phoneticPr fontId="3" type="noConversion"/>
  </si>
  <si>
    <t>31사업비</t>
    <phoneticPr fontId="3" type="noConversion"/>
  </si>
  <si>
    <t>비지정후원금</t>
    <phoneticPr fontId="3" type="noConversion"/>
  </si>
  <si>
    <t>04전출금</t>
    <phoneticPr fontId="3" type="noConversion"/>
  </si>
  <si>
    <t>과년도지출</t>
    <phoneticPr fontId="3" type="noConversion"/>
  </si>
  <si>
    <t>61차입금</t>
    <phoneticPr fontId="3" type="noConversion"/>
  </si>
  <si>
    <t>상환금</t>
    <phoneticPr fontId="3" type="noConversion"/>
  </si>
  <si>
    <t>전입금</t>
    <phoneticPr fontId="3" type="noConversion"/>
  </si>
  <si>
    <t>07잡지출</t>
    <phoneticPr fontId="3" type="noConversion"/>
  </si>
  <si>
    <t>전년도이월금</t>
    <phoneticPr fontId="3" type="noConversion"/>
  </si>
  <si>
    <t>시설회계(은학의집)</t>
    <phoneticPr fontId="4" type="noConversion"/>
  </si>
  <si>
    <t>01사무비</t>
  </si>
  <si>
    <t>11인건비</t>
  </si>
  <si>
    <t>급여,퇴직금,사회보험금등</t>
  </si>
  <si>
    <t>11입소비용수입</t>
    <phoneticPr fontId="4" type="noConversion"/>
  </si>
  <si>
    <t>입소비용수입</t>
    <phoneticPr fontId="4" type="noConversion"/>
  </si>
  <si>
    <t>12업무추진비</t>
  </si>
  <si>
    <t>기관운영비,회의비,직책보조비</t>
  </si>
  <si>
    <t>02사업수입</t>
    <phoneticPr fontId="4" type="noConversion"/>
  </si>
  <si>
    <t>사업수입</t>
    <phoneticPr fontId="4" type="noConversion"/>
  </si>
  <si>
    <t>13운영비</t>
  </si>
  <si>
    <t>여비,수용비및수수료,공공요금,제세공과금등</t>
  </si>
  <si>
    <t>04보조금수입</t>
    <phoneticPr fontId="4" type="noConversion"/>
  </si>
  <si>
    <t>41보조금</t>
    <phoneticPr fontId="4" type="noConversion"/>
  </si>
  <si>
    <t>시군구보조금</t>
    <phoneticPr fontId="4" type="noConversion"/>
  </si>
  <si>
    <t>02재산조성비</t>
  </si>
  <si>
    <t>21시설비</t>
  </si>
  <si>
    <t>자산취득비,시설비</t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</si>
  <si>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</si>
  <si>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</si>
  <si>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</si>
  <si>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03사업비</t>
  </si>
  <si>
    <t>33사업비</t>
  </si>
  <si>
    <t>사업비</t>
    <phoneticPr fontId="4" type="noConversion"/>
  </si>
  <si>
    <t>비지정후원금</t>
    <phoneticPr fontId="4" type="noConversion"/>
  </si>
  <si>
    <t>05과년도지출</t>
  </si>
  <si>
    <t>51과년도지출</t>
  </si>
  <si>
    <t>과년도지출</t>
  </si>
  <si>
    <t>06요양급여수입</t>
    <phoneticPr fontId="4" type="noConversion"/>
  </si>
  <si>
    <t>61요양급여수입</t>
    <phoneticPr fontId="4" type="noConversion"/>
  </si>
  <si>
    <t>장기요양급여수입</t>
    <phoneticPr fontId="4" type="noConversion"/>
  </si>
  <si>
    <t>06상환금</t>
    <phoneticPr fontId="4" type="noConversion"/>
  </si>
  <si>
    <t>61부채상환금</t>
    <phoneticPr fontId="4" type="noConversion"/>
  </si>
  <si>
    <t>07잡지출</t>
    <phoneticPr fontId="4" type="noConversion"/>
  </si>
  <si>
    <t>71잡지출</t>
    <phoneticPr fontId="4" type="noConversion"/>
  </si>
  <si>
    <t>잡지출</t>
    <phoneticPr fontId="4" type="noConversion"/>
  </si>
  <si>
    <t>07차입급</t>
    <phoneticPr fontId="4" type="noConversion"/>
  </si>
  <si>
    <t>71차입금</t>
    <phoneticPr fontId="4" type="noConversion"/>
  </si>
  <si>
    <t>08예비비및기타</t>
    <phoneticPr fontId="4" type="noConversion"/>
  </si>
  <si>
    <t>예비비,반환금</t>
    <phoneticPr fontId="4" type="noConversion"/>
  </si>
  <si>
    <t>81전입금</t>
    <phoneticPr fontId="4" type="noConversion"/>
  </si>
  <si>
    <t>91운영충당적립금및환경개선준비금</t>
    <phoneticPr fontId="4" type="noConversion"/>
  </si>
  <si>
    <t>운영충당적립금</t>
  </si>
  <si>
    <t>09이월금</t>
    <phoneticPr fontId="4" type="noConversion"/>
  </si>
  <si>
    <t>91이월금</t>
    <phoneticPr fontId="4" type="noConversion"/>
  </si>
  <si>
    <t>전년이월금</t>
    <phoneticPr fontId="4" type="noConversion"/>
  </si>
  <si>
    <t>시설환경개선준비금</t>
    <phoneticPr fontId="4" type="noConversion"/>
  </si>
  <si>
    <t>전년도이월금(후원금)</t>
    <phoneticPr fontId="4" type="noConversion"/>
  </si>
  <si>
    <t>10적립금 및 준비금지출 (특별회계)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</si>
  <si>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</si>
  <si>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</si>
  <si>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10잡수입</t>
  </si>
  <si>
    <t>101잡수입</t>
  </si>
  <si>
    <t>기타예금이자수입</t>
  </si>
  <si>
    <t>시설환경개선준비금지출</t>
    <phoneticPr fontId="4" type="noConversion"/>
  </si>
  <si>
    <t>기타잡수입</t>
  </si>
  <si>
    <t>차기이월금</t>
  </si>
  <si>
    <t>11적립금 및 준비금(특별회계)</t>
  </si>
  <si>
    <t>111운영충당 적립금 및 환경개선준비금</t>
  </si>
  <si>
    <t>시설환경개선준비금</t>
  </si>
  <si>
    <t>01재산수입</t>
  </si>
  <si>
    <t>11기본재산수입</t>
  </si>
  <si>
    <t>이자수입</t>
  </si>
  <si>
    <t>02사업수입</t>
  </si>
  <si>
    <t>21사업수입</t>
  </si>
  <si>
    <t>사업수입</t>
  </si>
  <si>
    <t>04보조금수입</t>
  </si>
  <si>
    <t>41보조금수입</t>
  </si>
  <si>
    <t>보조금수입</t>
  </si>
  <si>
    <t>시설비,자산취득비</t>
  </si>
  <si>
    <t>05후원금수입</t>
  </si>
  <si>
    <t>51후원금수입</t>
  </si>
  <si>
    <t>지정후원금</t>
  </si>
  <si>
    <t>31사업비</t>
  </si>
  <si>
    <t>사업비</t>
  </si>
  <si>
    <t>비지정후원금</t>
  </si>
  <si>
    <t>04전출금</t>
  </si>
  <si>
    <t>41전출금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</si>
  <si>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</si>
  <si>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</si>
  <si>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</si>
  <si>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</si>
  <si>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</si>
  <si>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</si>
  <si>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</si>
  <si>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</si>
  <si>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</si>
  <si>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</si>
  <si>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</si>
  <si>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</si>
  <si>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</si>
  <si>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</si>
  <si>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</si>
  <si>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</si>
  <si>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</si>
  <si>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</si>
  <si>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</si>
  <si>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09잡수입</t>
  </si>
  <si>
    <t>91잡수입</t>
  </si>
  <si>
    <t>소계</t>
  </si>
  <si>
    <t>시설회계 소계</t>
    <phoneticPr fontId="3" type="noConversion"/>
  </si>
  <si>
    <t>합계</t>
    <phoneticPr fontId="3" type="noConversion"/>
  </si>
  <si>
    <t>기관운영비,회의비</t>
    <phoneticPr fontId="3" type="noConversion"/>
  </si>
  <si>
    <t>자산취득비</t>
    <phoneticPr fontId="3" type="noConversion"/>
  </si>
  <si>
    <t>지부전출금</t>
    <phoneticPr fontId="3" type="noConversion"/>
  </si>
  <si>
    <t>원금상환금</t>
    <phoneticPr fontId="3" type="noConversion"/>
  </si>
  <si>
    <t>전입금(후원금)</t>
    <phoneticPr fontId="3" type="noConversion"/>
  </si>
  <si>
    <t>상환금,이자지급금</t>
    <phoneticPr fontId="4" type="noConversion"/>
  </si>
  <si>
    <t>가산금수입</t>
    <phoneticPr fontId="4" type="noConversion"/>
  </si>
  <si>
    <t>81예비비및기타</t>
    <phoneticPr fontId="4" type="noConversion"/>
  </si>
  <si>
    <t>09적립금및준비금</t>
    <phoneticPr fontId="4" type="noConversion"/>
  </si>
  <si>
    <t>시설회계(울산씨밀레)</t>
    <phoneticPr fontId="4" type="noConversion"/>
  </si>
  <si>
    <t>법인회계(사무국)</t>
    <phoneticPr fontId="3" type="noConversion"/>
  </si>
  <si>
    <t>급여, 퇴직적립금, 보험비 등</t>
    <phoneticPr fontId="4" type="noConversion"/>
  </si>
  <si>
    <t>기관운영비,회의비</t>
    <phoneticPr fontId="4" type="noConversion"/>
  </si>
  <si>
    <t>여비, 수용비, 공공요금, 제세공과금</t>
    <phoneticPr fontId="4" type="noConversion"/>
  </si>
  <si>
    <t>02재산
조성비</t>
    <phoneticPr fontId="4" type="noConversion"/>
  </si>
  <si>
    <t>자산취득비</t>
  </si>
  <si>
    <t>지부전출금</t>
  </si>
  <si>
    <t>08예비비</t>
    <phoneticPr fontId="4" type="noConversion"/>
  </si>
  <si>
    <t>81예비비</t>
    <phoneticPr fontId="4" type="noConversion"/>
  </si>
  <si>
    <t>예비비</t>
    <phoneticPr fontId="4" type="noConversion"/>
  </si>
  <si>
    <t>법인회계(봉천복지관)</t>
    <phoneticPr fontId="4" type="noConversion"/>
  </si>
  <si>
    <t>11인건비</t>
    <phoneticPr fontId="3" type="noConversion"/>
  </si>
  <si>
    <t>급여,퇴직금,사회보험금등</t>
    <phoneticPr fontId="3" type="noConversion"/>
  </si>
  <si>
    <t>기관운영비,회의비,직책보조비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</si>
  <si>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</si>
  <si>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</si>
  <si>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41보조금수입</t>
    <phoneticPr fontId="3" type="noConversion"/>
  </si>
  <si>
    <t>보조금수입</t>
    <phoneticPr fontId="3" type="noConversion"/>
  </si>
  <si>
    <t>21시설비</t>
    <phoneticPr fontId="3" type="noConversion"/>
  </si>
  <si>
    <t>05후원금수입</t>
    <phoneticPr fontId="3" type="noConversion"/>
  </si>
  <si>
    <t>지정후원금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</si>
  <si>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</si>
  <si>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</si>
  <si>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</si>
  <si>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61차입금</t>
    <phoneticPr fontId="3" type="noConversion"/>
  </si>
  <si>
    <t>기타차입금</t>
    <phoneticPr fontId="3" type="noConversion"/>
  </si>
  <si>
    <t>07전입금</t>
    <phoneticPr fontId="3" type="noConversion"/>
  </si>
  <si>
    <t>전입금</t>
    <phoneticPr fontId="3" type="noConversion"/>
  </si>
  <si>
    <t>71잡지출</t>
    <phoneticPr fontId="3" type="noConversion"/>
  </si>
  <si>
    <t>잡지출</t>
    <phoneticPr fontId="3" type="noConversion"/>
  </si>
  <si>
    <t>전년도이월금(후원금)</t>
    <phoneticPr fontId="3" type="noConversion"/>
  </si>
  <si>
    <t>09잡수입</t>
    <phoneticPr fontId="3" type="noConversion"/>
  </si>
  <si>
    <t>91잡수입</t>
    <phoneticPr fontId="3" type="noConversion"/>
  </si>
  <si>
    <t>법인회계 소계</t>
    <phoneticPr fontId="3" type="noConversion"/>
  </si>
  <si>
    <t>소계</t>
    <phoneticPr fontId="3" type="noConversion"/>
  </si>
  <si>
    <t>시설회계(누리봄)</t>
    <phoneticPr fontId="4" type="noConversion"/>
  </si>
  <si>
    <t>01사무비</t>
    <phoneticPr fontId="3" type="noConversion"/>
  </si>
  <si>
    <t>01재산수입</t>
    <phoneticPr fontId="3" type="noConversion"/>
  </si>
  <si>
    <t>이자수입</t>
    <phoneticPr fontId="3" type="noConversion"/>
  </si>
  <si>
    <t>12업무추진비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</si>
  <si>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</si>
  <si>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</si>
  <si>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</si>
  <si>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04보조금수입</t>
    <phoneticPr fontId="3" type="noConversion"/>
  </si>
  <si>
    <t>02재산조성비</t>
    <phoneticPr fontId="3" type="noConversion"/>
  </si>
  <si>
    <t>시설비,자산취득비</t>
    <phoneticPr fontId="3" type="noConversion"/>
  </si>
  <si>
    <t>51후원금수입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</si>
  <si>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</si>
  <si>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</si>
  <si>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</si>
  <si>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과년도지출</t>
    <phoneticPr fontId="3" type="noConversion"/>
  </si>
  <si>
    <t>06차입금</t>
    <phoneticPr fontId="3" type="noConversion"/>
  </si>
  <si>
    <t>06상환금</t>
    <phoneticPr fontId="3" type="noConversion"/>
  </si>
  <si>
    <t>61부채상환금</t>
    <phoneticPr fontId="3" type="noConversion"/>
  </si>
  <si>
    <t>상화금</t>
    <phoneticPr fontId="3" type="noConversion"/>
  </si>
  <si>
    <t>71전입금</t>
    <phoneticPr fontId="3" type="noConversion"/>
  </si>
  <si>
    <t>07잡지출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</si>
  <si>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</si>
  <si>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</si>
  <si>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</si>
  <si>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</si>
  <si>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</si>
  <si>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 반환금</t>
    <phoneticPr fontId="3" type="noConversion"/>
  </si>
  <si>
    <t>기타예금이자수입</t>
    <phoneticPr fontId="3" type="noConversion"/>
  </si>
  <si>
    <t>기타잡수입</t>
    <phoneticPr fontId="3" type="noConversion"/>
  </si>
  <si>
    <t>시설회계(울산씨밀레)</t>
    <phoneticPr fontId="4" type="noConversion"/>
  </si>
  <si>
    <t>시설회계 소계</t>
    <phoneticPr fontId="3" type="noConversion"/>
  </si>
  <si>
    <t>합계</t>
    <phoneticPr fontId="3" type="noConversion"/>
  </si>
  <si>
    <t>01입소자부담금수입</t>
    <phoneticPr fontId="4" type="noConversion"/>
  </si>
  <si>
    <t>21사업수입</t>
    <phoneticPr fontId="4" type="noConversion"/>
  </si>
  <si>
    <t>국고보조금</t>
    <phoneticPr fontId="3" type="noConversion"/>
  </si>
  <si>
    <t>차입금</t>
    <phoneticPr fontId="4" type="noConversion"/>
  </si>
  <si>
    <t>08전입금</t>
    <phoneticPr fontId="4" type="noConversion"/>
  </si>
  <si>
    <t>법인회계(사무국)</t>
    <phoneticPr fontId="4" type="noConversion"/>
  </si>
  <si>
    <t>급여,퇴직금,사회보험금등</t>
    <phoneticPr fontId="3" type="noConversion"/>
  </si>
  <si>
    <t>81이월금</t>
    <phoneticPr fontId="3" type="noConversion"/>
  </si>
  <si>
    <t>기타잡수입</t>
    <phoneticPr fontId="3" type="noConversion"/>
  </si>
  <si>
    <t>시설회계(서울봉천복지관)</t>
    <phoneticPr fontId="4" type="noConversion"/>
  </si>
  <si>
    <t>11인건비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</si>
  <si>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</si>
  <si>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</si>
  <si>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</si>
  <si>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</si>
  <si>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41보조금수입</t>
    <phoneticPr fontId="3" type="noConversion"/>
  </si>
  <si>
    <t>보조금수입</t>
    <phoneticPr fontId="3" type="noConversion"/>
  </si>
  <si>
    <t>05후원금수입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</si>
  <si>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</si>
  <si>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</si>
  <si>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</si>
  <si>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</si>
  <si>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06차입금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</si>
  <si>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</si>
  <si>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</si>
  <si>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</si>
  <si>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71잡지출</t>
    <phoneticPr fontId="3" type="noConversion"/>
  </si>
  <si>
    <t>잡지출</t>
    <phoneticPr fontId="3" type="noConversion"/>
  </si>
  <si>
    <t>81예비비및기타</t>
    <phoneticPr fontId="3" type="noConversion"/>
  </si>
  <si>
    <t>전년도이월금</t>
    <phoneticPr fontId="3" type="noConversion"/>
  </si>
  <si>
    <t>차기이월금</t>
    <phoneticPr fontId="3" type="noConversion"/>
  </si>
  <si>
    <t>91잡수입</t>
    <phoneticPr fontId="3" type="noConversion"/>
  </si>
  <si>
    <t>소계</t>
    <phoneticPr fontId="3" type="noConversion"/>
  </si>
  <si>
    <t>01사무비</t>
    <phoneticPr fontId="3" type="noConversion"/>
  </si>
  <si>
    <t>이자수입</t>
    <phoneticPr fontId="3" type="noConversion"/>
  </si>
  <si>
    <t>13운영비</t>
    <phoneticPr fontId="3" type="noConversion"/>
  </si>
  <si>
    <t>02재산조성비</t>
    <phoneticPr fontId="3" type="noConversion"/>
  </si>
  <si>
    <t>51후원금수입</t>
    <phoneticPr fontId="3" type="noConversion"/>
  </si>
  <si>
    <t>지정후원금</t>
    <phoneticPr fontId="3" type="noConversion"/>
  </si>
  <si>
    <t>04전출금</t>
    <phoneticPr fontId="3" type="noConversion"/>
  </si>
  <si>
    <t>71전입금</t>
    <phoneticPr fontId="3" type="noConversion"/>
  </si>
  <si>
    <t>전입금(후원금)</t>
    <phoneticPr fontId="3" type="noConversion"/>
  </si>
  <si>
    <t>예비비, 반환금</t>
    <phoneticPr fontId="3" type="noConversion"/>
  </si>
  <si>
    <t>소계</t>
    <phoneticPr fontId="3" type="noConversion"/>
  </si>
  <si>
    <t>시설회계(부산강서복지관)</t>
    <phoneticPr fontId="4" type="noConversion"/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</si>
  <si>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</si>
  <si>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</si>
  <si>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</si>
  <si>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01재산수입</t>
    <phoneticPr fontId="3" type="noConversion"/>
  </si>
  <si>
    <t>11기본재산수입</t>
    <phoneticPr fontId="3" type="noConversion"/>
  </si>
  <si>
    <t>이자수입</t>
    <phoneticPr fontId="3" type="noConversion"/>
  </si>
  <si>
    <t>12업무추진비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</si>
  <si>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</si>
  <si>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</si>
  <si>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</si>
  <si>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</si>
  <si>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</si>
  <si>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</si>
  <si>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</si>
  <si>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</si>
  <si>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02재산조성비</t>
    <phoneticPr fontId="3" type="noConversion"/>
  </si>
  <si>
    <t>21시설비</t>
    <phoneticPr fontId="3" type="noConversion"/>
  </si>
  <si>
    <t>시설비,자산취득비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</si>
  <si>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</si>
  <si>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</si>
  <si>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</si>
  <si>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</si>
  <si>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</si>
  <si>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</si>
  <si>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</si>
  <si>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</si>
  <si>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</si>
  <si>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과년도지출</t>
    <phoneticPr fontId="3" type="noConversion"/>
  </si>
  <si>
    <t>06차입금</t>
    <phoneticPr fontId="3" type="noConversion"/>
  </si>
  <si>
    <t>61차입금</t>
    <phoneticPr fontId="3" type="noConversion"/>
  </si>
  <si>
    <t>기타차입금</t>
    <phoneticPr fontId="3" type="noConversion"/>
  </si>
  <si>
    <t>61부채상환금</t>
    <phoneticPr fontId="3" type="noConversion"/>
  </si>
  <si>
    <t>상화금</t>
    <phoneticPr fontId="3" type="noConversion"/>
  </si>
  <si>
    <t>07전입금</t>
    <phoneticPr fontId="3" type="noConversion"/>
  </si>
  <si>
    <t>71전입금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</si>
  <si>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</si>
  <si>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</si>
  <si>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</si>
  <si>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전입금(후원금)</t>
    <phoneticPr fontId="3" type="noConversion"/>
  </si>
  <si>
    <t>08예비비및기타</t>
    <phoneticPr fontId="3" type="noConversion"/>
  </si>
  <si>
    <t>81예비비및기타</t>
    <phoneticPr fontId="3" type="noConversion"/>
  </si>
  <si>
    <t>예비비, 반환금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</si>
  <si>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</si>
  <si>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</si>
  <si>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</si>
  <si>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차기이월금</t>
    <phoneticPr fontId="3" type="noConversion"/>
  </si>
  <si>
    <t>전년도이월금(후원금)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</si>
  <si>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</si>
  <si>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</si>
  <si>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</si>
  <si>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</si>
  <si>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보조금수입</t>
    <phoneticPr fontId="3" type="noConversion"/>
  </si>
  <si>
    <t>06상환금</t>
    <phoneticPr fontId="3" type="noConversion"/>
  </si>
  <si>
    <t>상환금</t>
    <phoneticPr fontId="3" type="noConversion"/>
  </si>
  <si>
    <t>전입금</t>
    <phoneticPr fontId="3" type="noConversion"/>
  </si>
  <si>
    <t>시설회계(누리봄)</t>
    <phoneticPr fontId="4" type="noConversion"/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</si>
  <si>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</si>
  <si>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</si>
  <si>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</si>
  <si>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02사업수입</t>
    <phoneticPr fontId="4" type="noConversion"/>
  </si>
  <si>
    <t>21사업수입</t>
    <phoneticPr fontId="4" type="noConversion"/>
  </si>
  <si>
    <t>사업수입</t>
    <phoneticPr fontId="4" type="noConversion"/>
  </si>
  <si>
    <t>04보조금수입</t>
    <phoneticPr fontId="4" type="noConversion"/>
  </si>
  <si>
    <t>41보조금</t>
    <phoneticPr fontId="4" type="noConversion"/>
  </si>
  <si>
    <t>시군구보조금</t>
    <phoneticPr fontId="4" type="noConversion"/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</si>
  <si>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</si>
  <si>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</si>
  <si>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</si>
  <si>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사업비</t>
    <phoneticPr fontId="4" type="noConversion"/>
  </si>
  <si>
    <t>비지정후원금</t>
    <phoneticPr fontId="4" type="noConversion"/>
  </si>
  <si>
    <t>06요양급여수입</t>
    <phoneticPr fontId="4" type="noConversion"/>
  </si>
  <si>
    <t>61요양급여수입</t>
    <phoneticPr fontId="4" type="noConversion"/>
  </si>
  <si>
    <t>장기요양급여수입</t>
    <phoneticPr fontId="4" type="noConversion"/>
  </si>
  <si>
    <t>06상환금</t>
    <phoneticPr fontId="4" type="noConversion"/>
  </si>
  <si>
    <t>61부채상환금</t>
    <phoneticPr fontId="4" type="noConversion"/>
  </si>
  <si>
    <t>상환금,이자지급금</t>
    <phoneticPr fontId="4" type="noConversion"/>
  </si>
  <si>
    <t>가산금수입</t>
    <phoneticPr fontId="4" type="noConversion"/>
  </si>
  <si>
    <t>07잡지출</t>
    <phoneticPr fontId="4" type="noConversion"/>
  </si>
  <si>
    <t>71잡지출</t>
    <phoneticPr fontId="4" type="noConversion"/>
  </si>
  <si>
    <t>잡지출</t>
    <phoneticPr fontId="4" type="noConversion"/>
  </si>
  <si>
    <t>07차입급</t>
    <phoneticPr fontId="4" type="noConversion"/>
  </si>
  <si>
    <t>71차입금</t>
    <phoneticPr fontId="4" type="noConversion"/>
  </si>
  <si>
    <t>차입금</t>
    <phoneticPr fontId="4" type="noConversion"/>
  </si>
  <si>
    <t>08예비비및기타</t>
    <phoneticPr fontId="4" type="noConversion"/>
  </si>
  <si>
    <t>81예비비및기타</t>
    <phoneticPr fontId="4" type="noConversion"/>
  </si>
  <si>
    <t>예비비,반환금</t>
    <phoneticPr fontId="4" type="noConversion"/>
  </si>
  <si>
    <t>08전입금</t>
    <phoneticPr fontId="4" type="noConversion"/>
  </si>
  <si>
    <t>81전입금</t>
    <phoneticPr fontId="4" type="noConversion"/>
  </si>
  <si>
    <t>법인전입금</t>
    <phoneticPr fontId="4" type="noConversion"/>
  </si>
  <si>
    <t>09적립금및준비금</t>
    <phoneticPr fontId="4" type="noConversion"/>
  </si>
  <si>
    <t>91운영충당적립금및환경개선준비금</t>
    <phoneticPr fontId="4" type="noConversion"/>
  </si>
  <si>
    <t>91이월금</t>
    <phoneticPr fontId="4" type="noConversion"/>
  </si>
  <si>
    <t>전년이월금</t>
    <phoneticPr fontId="4" type="noConversion"/>
  </si>
  <si>
    <t>시설환경개선준비금</t>
    <phoneticPr fontId="4" type="noConversion"/>
  </si>
  <si>
    <t>전년도이월금(후원금)</t>
    <phoneticPr fontId="4" type="noConversion"/>
  </si>
  <si>
    <t>10적립금 및 준비금지출 (특별회계)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</si>
  <si>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</si>
  <si>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</si>
  <si>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시설환경개선준비금지출</t>
    <phoneticPr fontId="4" type="noConversion"/>
  </si>
  <si>
    <t>차기이월금</t>
    <phoneticPr fontId="4" type="noConversion"/>
  </si>
  <si>
    <t>소계</t>
    <phoneticPr fontId="4" type="noConversion"/>
  </si>
  <si>
    <t>소계</t>
    <phoneticPr fontId="3" type="noConversion"/>
  </si>
  <si>
    <t>법인회계 소계</t>
    <phoneticPr fontId="3" type="noConversion"/>
  </si>
  <si>
    <t>합계</t>
  </si>
  <si>
    <t>예비비 및 기타</t>
  </si>
  <si>
    <t>기타보조금</t>
  </si>
  <si>
    <t>법인회계(부산지부)</t>
    <phoneticPr fontId="3" type="noConversion"/>
  </si>
  <si>
    <t>기타예금이자수입</t>
    <phoneticPr fontId="3" type="noConversion"/>
  </si>
  <si>
    <t>91잡수입</t>
    <phoneticPr fontId="3" type="noConversion"/>
  </si>
  <si>
    <t>09잡수입</t>
    <phoneticPr fontId="3" type="noConversion"/>
  </si>
  <si>
    <t>차기이월금</t>
    <phoneticPr fontId="3" type="noConversion"/>
  </si>
  <si>
    <t>전년도이월금(후원금)</t>
    <phoneticPr fontId="3" type="noConversion"/>
  </si>
  <si>
    <t>예비비 및 기타</t>
    <phoneticPr fontId="3" type="noConversion"/>
  </si>
  <si>
    <t>81예비비및기타</t>
    <phoneticPr fontId="3" type="noConversion"/>
  </si>
  <si>
    <t>08예비비및기타</t>
    <phoneticPr fontId="3" type="noConversion"/>
  </si>
  <si>
    <t>전년도이월금</t>
    <phoneticPr fontId="3" type="noConversion"/>
  </si>
  <si>
    <t>81이월금</t>
    <phoneticPr fontId="3" type="noConversion"/>
  </si>
  <si>
    <t>08이월금</t>
    <phoneticPr fontId="3" type="noConversion"/>
  </si>
  <si>
    <t>잡지출</t>
    <phoneticPr fontId="3" type="noConversion"/>
  </si>
  <si>
    <t>71잡지출</t>
    <phoneticPr fontId="3" type="noConversion"/>
  </si>
  <si>
    <t>07잡지출</t>
    <phoneticPr fontId="3" type="noConversion"/>
  </si>
  <si>
    <t>전입금</t>
    <phoneticPr fontId="3" type="noConversion"/>
  </si>
  <si>
    <t>71전입금</t>
    <phoneticPr fontId="3" type="noConversion"/>
  </si>
  <si>
    <t>07전입금</t>
    <phoneticPr fontId="3" type="noConversion"/>
  </si>
  <si>
    <t>원금상환금</t>
    <phoneticPr fontId="3" type="noConversion"/>
  </si>
  <si>
    <t>61부채상환금</t>
    <phoneticPr fontId="3" type="noConversion"/>
  </si>
  <si>
    <t>06상환금</t>
    <phoneticPr fontId="3" type="noConversion"/>
  </si>
  <si>
    <t>기타차입금</t>
    <phoneticPr fontId="3" type="noConversion"/>
  </si>
  <si>
    <t>61차입금</t>
    <phoneticPr fontId="3" type="noConversion"/>
  </si>
  <si>
    <t>06차입금</t>
    <phoneticPr fontId="3" type="noConversion"/>
  </si>
  <si>
    <t>지부전출금</t>
    <phoneticPr fontId="3" type="noConversion"/>
  </si>
  <si>
    <t>41전출금</t>
    <phoneticPr fontId="3" type="noConversion"/>
  </si>
  <si>
    <t>04전출금</t>
    <phoneticPr fontId="3" type="noConversion"/>
  </si>
  <si>
    <t>비지정후원금</t>
    <phoneticPr fontId="3" type="noConversion"/>
  </si>
  <si>
    <t>사업비</t>
    <phoneticPr fontId="3" type="noConversion"/>
  </si>
  <si>
    <t>31사업비</t>
    <phoneticPr fontId="3" type="noConversion"/>
  </si>
  <si>
    <t>03사업비</t>
    <phoneticPr fontId="3" type="noConversion"/>
  </si>
  <si>
    <t>지정후원금</t>
    <phoneticPr fontId="3" type="noConversion"/>
  </si>
  <si>
    <t>51후원금수입</t>
    <phoneticPr fontId="3" type="noConversion"/>
  </si>
  <si>
    <t>05후원금수입</t>
    <phoneticPr fontId="3" type="noConversion"/>
  </si>
  <si>
    <t>자산취득비</t>
    <phoneticPr fontId="3" type="noConversion"/>
  </si>
  <si>
    <t>21시설비</t>
    <phoneticPr fontId="3" type="noConversion"/>
  </si>
  <si>
    <t>02재산조성비</t>
    <phoneticPr fontId="3" type="noConversion"/>
  </si>
  <si>
    <t>보조금수입</t>
    <phoneticPr fontId="3" type="noConversion"/>
  </si>
  <si>
    <t>41보조금수입</t>
    <phoneticPr fontId="3" type="noConversion"/>
  </si>
  <si>
    <t>04보조금수입</t>
    <phoneticPr fontId="3" type="noConversion"/>
  </si>
  <si>
    <t>여비,수용비및수수료,공공요금,제세공과금등</t>
    <phoneticPr fontId="3" type="noConversion"/>
  </si>
  <si>
    <t>13운영비</t>
    <phoneticPr fontId="3" type="noConversion"/>
  </si>
  <si>
    <t>사업수입</t>
    <phoneticPr fontId="3" type="noConversion"/>
  </si>
  <si>
    <t>21사업수입</t>
    <phoneticPr fontId="3" type="noConversion"/>
  </si>
  <si>
    <t>02사업수입</t>
    <phoneticPr fontId="3" type="noConversion"/>
  </si>
  <si>
    <t>기관운영비,회의비</t>
    <phoneticPr fontId="3" type="noConversion"/>
  </si>
  <si>
    <t>12업무추진비</t>
    <phoneticPr fontId="3" type="noConversion"/>
  </si>
  <si>
    <t>이자수입</t>
    <phoneticPr fontId="3" type="noConversion"/>
  </si>
  <si>
    <t>11기본재산수입</t>
    <phoneticPr fontId="3" type="noConversion"/>
  </si>
  <si>
    <t>01재산수입</t>
    <phoneticPr fontId="3" type="noConversion"/>
  </si>
  <si>
    <t>급여,퇴직금,사회보험금등</t>
    <phoneticPr fontId="3" type="noConversion"/>
  </si>
  <si>
    <t>11인건비</t>
    <phoneticPr fontId="3" type="noConversion"/>
  </si>
  <si>
    <t>01사무비</t>
    <phoneticPr fontId="3" type="noConversion"/>
  </si>
  <si>
    <t>법인회계(서울지부)</t>
    <phoneticPr fontId="3" type="noConversion"/>
  </si>
  <si>
    <t>(</t>
    <phoneticPr fontId="3" type="noConversion"/>
  </si>
  <si>
    <t>잡수입</t>
    <phoneticPr fontId="4" type="noConversion"/>
  </si>
  <si>
    <t>기타예금이자수입</t>
    <phoneticPr fontId="4" type="noConversion"/>
  </si>
  <si>
    <t>91잡수입</t>
    <phoneticPr fontId="4" type="noConversion"/>
  </si>
  <si>
    <t>09잡수입</t>
    <phoneticPr fontId="4" type="noConversion"/>
  </si>
  <si>
    <t>이월(후원금)</t>
    <phoneticPr fontId="4" type="noConversion"/>
  </si>
  <si>
    <t>이월금</t>
    <phoneticPr fontId="4" type="noConversion"/>
  </si>
  <si>
    <t>81이월금</t>
    <phoneticPr fontId="4" type="noConversion"/>
  </si>
  <si>
    <t>08이월금</t>
    <phoneticPr fontId="4" type="noConversion"/>
  </si>
  <si>
    <t>전입금</t>
    <phoneticPr fontId="4" type="noConversion"/>
  </si>
  <si>
    <t>71전입금</t>
    <phoneticPr fontId="4" type="noConversion"/>
  </si>
  <si>
    <t>07전입금</t>
    <phoneticPr fontId="4" type="noConversion"/>
  </si>
  <si>
    <t>예비비</t>
    <phoneticPr fontId="4" type="noConversion"/>
  </si>
  <si>
    <t>81예비비</t>
    <phoneticPr fontId="4" type="noConversion"/>
  </si>
  <si>
    <t>08예비비</t>
    <phoneticPr fontId="4" type="noConversion"/>
  </si>
  <si>
    <t>비지정후원금</t>
    <phoneticPr fontId="4" type="noConversion"/>
  </si>
  <si>
    <t>잡지출</t>
    <phoneticPr fontId="4" type="noConversion"/>
  </si>
  <si>
    <t>71잡지출</t>
    <phoneticPr fontId="4" type="noConversion"/>
  </si>
  <si>
    <t>07잡지출</t>
    <phoneticPr fontId="4" type="noConversion"/>
  </si>
  <si>
    <t>지정후원금</t>
    <phoneticPr fontId="4" type="noConversion"/>
  </si>
  <si>
    <t>51후원금</t>
    <phoneticPr fontId="4" type="noConversion"/>
  </si>
  <si>
    <t>05후원금</t>
    <phoneticPr fontId="4" type="noConversion"/>
  </si>
  <si>
    <t>기타보조금</t>
    <phoneticPr fontId="4" type="noConversion"/>
  </si>
  <si>
    <t>41보조금</t>
    <phoneticPr fontId="4" type="noConversion"/>
  </si>
  <si>
    <t>04보조금</t>
    <phoneticPr fontId="4" type="noConversion"/>
  </si>
  <si>
    <t>사업비</t>
    <phoneticPr fontId="4" type="noConversion"/>
  </si>
  <si>
    <t>지역복지운동</t>
    <phoneticPr fontId="4" type="noConversion"/>
  </si>
  <si>
    <t>24지역복지운동</t>
    <phoneticPr fontId="4" type="noConversion"/>
  </si>
  <si>
    <t>02재산조성비</t>
    <phoneticPr fontId="4" type="noConversion"/>
  </si>
  <si>
    <t>목적사업준비비</t>
    <phoneticPr fontId="4" type="noConversion"/>
  </si>
  <si>
    <t>23목적사업준빕비</t>
    <phoneticPr fontId="4" type="noConversion"/>
  </si>
  <si>
    <t>여비, 수용비, 공공요금, 제세공과금</t>
    <phoneticPr fontId="4" type="noConversion"/>
  </si>
  <si>
    <t>CMS사업비</t>
    <phoneticPr fontId="4" type="noConversion"/>
  </si>
  <si>
    <t>21일반사업비</t>
    <phoneticPr fontId="4" type="noConversion"/>
  </si>
  <si>
    <t>기관운영비,회의비</t>
    <phoneticPr fontId="4" type="noConversion"/>
  </si>
  <si>
    <t>01재산수입</t>
    <phoneticPr fontId="4" type="noConversion"/>
  </si>
  <si>
    <t>급여, 퇴직적립금, 보험비 등</t>
    <phoneticPr fontId="4" type="noConversion"/>
  </si>
  <si>
    <t>기타잡수입</t>
    <phoneticPr fontId="3" type="noConversion"/>
  </si>
  <si>
    <t>71전입금</t>
    <phoneticPr fontId="3" type="noConversion"/>
  </si>
  <si>
    <t>기관운영비,회의비</t>
    <phoneticPr fontId="4" type="noConversion"/>
  </si>
  <si>
    <t>법인회계(합계)</t>
    <phoneticPr fontId="3" type="noConversion"/>
  </si>
  <si>
    <t>차액(B-A)</t>
    <phoneticPr fontId="3" type="noConversion"/>
  </si>
  <si>
    <t>(단위:원)</t>
    <phoneticPr fontId="4" type="noConversion"/>
  </si>
  <si>
    <t>사회복지법인 YWCA 복지사업단</t>
    <phoneticPr fontId="4" type="noConversion"/>
  </si>
  <si>
    <t>2023년도 예산(안) 총괄표</t>
    <phoneticPr fontId="4" type="noConversion"/>
  </si>
  <si>
    <t xml:space="preserve">2023.1.1 ~ 12.31 </t>
    <phoneticPr fontId="4" type="noConversion"/>
  </si>
  <si>
    <t>[첨부2] 2023년 예산(안) 총괄표(20221207)</t>
    <phoneticPr fontId="4" type="noConversion"/>
  </si>
  <si>
    <t xml:space="preserve">2023.1.1 ~ 12.31 </t>
    <phoneticPr fontId="4" type="noConversion"/>
  </si>
  <si>
    <t>2022년 예산(A)</t>
    <phoneticPr fontId="3" type="noConversion"/>
  </si>
  <si>
    <t>2023년 예산(B)</t>
    <phoneticPr fontId="3" type="noConversion"/>
  </si>
  <si>
    <t>2022년 예산(A)</t>
    <phoneticPr fontId="3" type="noConversion"/>
  </si>
  <si>
    <t>2023년 예산(B)</t>
    <phoneticPr fontId="3" type="noConversion"/>
  </si>
  <si>
    <t>기관운영비, 회의비</t>
    <phoneticPr fontId="3" type="noConversion"/>
  </si>
  <si>
    <t>급여, 퇴직금,사회보험금 등</t>
    <phoneticPr fontId="3" type="noConversion"/>
  </si>
  <si>
    <t>여비, 수용비, 공공요금, 제세공과금</t>
    <phoneticPr fontId="4" type="noConversion"/>
  </si>
  <si>
    <t>차기이월금</t>
    <phoneticPr fontId="3" type="noConversion"/>
  </si>
  <si>
    <t>차기이월금</t>
    <phoneticPr fontId="3" type="noConversion"/>
  </si>
  <si>
    <t>차기이월금</t>
    <phoneticPr fontId="3" type="noConversion"/>
  </si>
  <si>
    <t>불용품매각대</t>
    <phoneticPr fontId="3" type="noConversion"/>
  </si>
  <si>
    <t>차기이월금</t>
    <phoneticPr fontId="3" type="noConversion"/>
  </si>
  <si>
    <t>차기이월금</t>
    <phoneticPr fontId="3" type="noConversion"/>
  </si>
  <si>
    <t>04 전출금</t>
    <phoneticPr fontId="3" type="noConversion"/>
  </si>
  <si>
    <t>41전출금</t>
    <phoneticPr fontId="3" type="noConversion"/>
  </si>
  <si>
    <t>기타전출금</t>
    <phoneticPr fontId="3" type="noConversion"/>
  </si>
  <si>
    <t>기타보조금</t>
    <phoneticPr fontId="4" type="noConversion"/>
  </si>
  <si>
    <t>기타전입금</t>
    <phoneticPr fontId="4" type="noConversion"/>
  </si>
  <si>
    <t>직원식재료수입</t>
    <phoneticPr fontId="3" type="noConversion"/>
  </si>
  <si>
    <t>2023년 예산(B)</t>
    <phoneticPr fontId="3" type="noConversion"/>
  </si>
  <si>
    <t>2023년 예산(B)</t>
    <phoneticPr fontId="3" type="noConversion"/>
  </si>
  <si>
    <t>법인회계(본부)</t>
    <phoneticPr fontId="3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</si>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</sst>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_-* #,##0_-;\-* #,##0_-;_-* &quot;-&quot;_-;_-@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name val="돋움"/>
      <family val="3"/>
      <charset val="129"/>
    </font>
    <font>
      <sz val="10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0"/>
      <name val="맑은고딕"/>
      <family val="3"/>
      <charset val="129"/>
    </font>
    <font>
      <b/>
      <sz val="12"/>
      <name val="맑은고딕"/>
      <family val="3"/>
      <charset val="129"/>
    </font>
    <font>
      <i/>
      <sz val="11"/>
      <color rgb="FF7F7F7F"/>
      <name val="맑은 고딕"/>
      <family val="2"/>
      <charset val="129"/>
      <scheme val="minor"/>
    </font>
    <font>
      <u/>
      <sz val="16.2"/>
      <color indexed="8"/>
      <name val="맑은 고딕"/>
      <family val="3"/>
      <charset val="129"/>
      <scheme val="major"/>
    </font>
    <font>
      <b/>
      <u/>
      <sz val="19"/>
      <color indexed="8"/>
      <name val="맑은 고딕"/>
      <family val="3"/>
      <charset val="129"/>
      <scheme val="major"/>
    </font>
    <font>
      <sz val="12.4"/>
      <color indexed="8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FFFFFF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13" xfId="0" applyFont="1" applyBorder="1" applyAlignment="1">
      <alignment horizontal="left" vertical="center"/>
    </xf>
    <xf numFmtId="41" fontId="11" fillId="0" borderId="13" xfId="1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41" fontId="12" fillId="4" borderId="20" xfId="1" applyFont="1" applyFill="1" applyBorder="1" applyAlignment="1">
      <alignment horizontal="right" vertical="center"/>
    </xf>
    <xf numFmtId="41" fontId="12" fillId="4" borderId="22" xfId="1" applyFont="1" applyFill="1" applyBorder="1" applyAlignment="1">
      <alignment horizontal="right" vertical="center"/>
    </xf>
    <xf numFmtId="41" fontId="11" fillId="0" borderId="24" xfId="1" applyFont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1" fillId="0" borderId="13" xfId="0" applyFont="1" applyBorder="1" applyAlignment="1">
      <alignment vertical="center"/>
    </xf>
    <xf numFmtId="41" fontId="12" fillId="4" borderId="29" xfId="1" applyFont="1" applyFill="1" applyBorder="1" applyAlignment="1">
      <alignment horizontal="right" vertical="center"/>
    </xf>
    <xf numFmtId="41" fontId="12" fillId="4" borderId="30" xfId="1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left" vertical="center" wrapText="1"/>
    </xf>
    <xf numFmtId="41" fontId="15" fillId="2" borderId="3" xfId="1" applyFont="1" applyFill="1" applyBorder="1" applyAlignment="1">
      <alignment vertical="center"/>
    </xf>
    <xf numFmtId="41" fontId="15" fillId="2" borderId="32" xfId="1" applyFont="1" applyFill="1" applyBorder="1" applyAlignment="1">
      <alignment vertical="center"/>
    </xf>
    <xf numFmtId="0" fontId="15" fillId="2" borderId="33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vertical="center" wrapText="1"/>
    </xf>
    <xf numFmtId="176" fontId="15" fillId="2" borderId="32" xfId="0" applyNumberFormat="1" applyFont="1" applyFill="1" applyBorder="1" applyAlignment="1">
      <alignment vertical="center"/>
    </xf>
    <xf numFmtId="41" fontId="15" fillId="2" borderId="13" xfId="1" applyFont="1" applyFill="1" applyBorder="1" applyAlignment="1">
      <alignment vertical="center"/>
    </xf>
    <xf numFmtId="41" fontId="15" fillId="2" borderId="24" xfId="0" applyNumberFormat="1" applyFont="1" applyFill="1" applyBorder="1" applyAlignment="1">
      <alignment vertical="center"/>
    </xf>
    <xf numFmtId="0" fontId="15" fillId="2" borderId="13" xfId="0" applyFont="1" applyFill="1" applyBorder="1" applyAlignment="1">
      <alignment horizontal="left" vertical="center" wrapText="1"/>
    </xf>
    <xf numFmtId="41" fontId="15" fillId="2" borderId="8" xfId="1" applyFont="1" applyFill="1" applyBorder="1" applyAlignment="1">
      <alignment vertical="center"/>
    </xf>
    <xf numFmtId="0" fontId="15" fillId="2" borderId="37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left" vertical="center" wrapText="1"/>
    </xf>
    <xf numFmtId="176" fontId="15" fillId="2" borderId="13" xfId="0" applyNumberFormat="1" applyFont="1" applyFill="1" applyBorder="1" applyAlignment="1">
      <alignment vertical="center"/>
    </xf>
    <xf numFmtId="0" fontId="15" fillId="2" borderId="13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40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15" fillId="2" borderId="40" xfId="0" applyFont="1" applyFill="1" applyBorder="1" applyAlignment="1">
      <alignment vertical="center" wrapText="1"/>
    </xf>
    <xf numFmtId="41" fontId="15" fillId="2" borderId="13" xfId="0" applyNumberFormat="1" applyFont="1" applyFill="1" applyBorder="1" applyAlignment="1">
      <alignment vertical="center"/>
    </xf>
    <xf numFmtId="41" fontId="15" fillId="2" borderId="13" xfId="1" applyFont="1" applyFill="1" applyBorder="1" applyAlignment="1">
      <alignment horizontal="right" vertical="center"/>
    </xf>
    <xf numFmtId="41" fontId="17" fillId="2" borderId="13" xfId="1" applyFont="1" applyFill="1" applyBorder="1" applyAlignment="1">
      <alignment vertical="center"/>
    </xf>
    <xf numFmtId="0" fontId="15" fillId="2" borderId="43" xfId="0" applyFont="1" applyFill="1" applyBorder="1" applyAlignment="1">
      <alignment vertical="center" wrapText="1"/>
    </xf>
    <xf numFmtId="0" fontId="15" fillId="2" borderId="44" xfId="0" applyFont="1" applyFill="1" applyBorder="1" applyAlignment="1">
      <alignment vertical="center" wrapText="1"/>
    </xf>
    <xf numFmtId="0" fontId="15" fillId="2" borderId="44" xfId="0" applyFont="1" applyFill="1" applyBorder="1" applyAlignment="1">
      <alignment horizontal="left" vertical="center" wrapText="1"/>
    </xf>
    <xf numFmtId="41" fontId="17" fillId="2" borderId="44" xfId="1" applyFont="1" applyFill="1" applyBorder="1" applyAlignment="1">
      <alignment vertical="center"/>
    </xf>
    <xf numFmtId="41" fontId="15" fillId="2" borderId="44" xfId="1" applyFont="1" applyFill="1" applyBorder="1" applyAlignment="1">
      <alignment vertical="center"/>
    </xf>
    <xf numFmtId="0" fontId="19" fillId="0" borderId="48" xfId="0" applyFont="1" applyBorder="1" applyAlignment="1">
      <alignment horizontal="left" vertical="center"/>
    </xf>
    <xf numFmtId="41" fontId="19" fillId="0" borderId="48" xfId="1" applyFont="1" applyBorder="1" applyAlignment="1">
      <alignment horizontal="right" vertical="center"/>
    </xf>
    <xf numFmtId="41" fontId="19" fillId="0" borderId="49" xfId="1" applyFont="1" applyBorder="1" applyAlignment="1">
      <alignment horizontal="right" vertical="center"/>
    </xf>
    <xf numFmtId="0" fontId="19" fillId="0" borderId="48" xfId="0" applyFont="1" applyBorder="1" applyAlignment="1">
      <alignment horizontal="left" vertical="center" wrapText="1"/>
    </xf>
    <xf numFmtId="0" fontId="19" fillId="0" borderId="48" xfId="0" applyFont="1" applyBorder="1" applyAlignment="1">
      <alignment vertical="center"/>
    </xf>
    <xf numFmtId="41" fontId="18" fillId="4" borderId="52" xfId="1" applyFont="1" applyFill="1" applyBorder="1" applyAlignment="1">
      <alignment horizontal="right" vertical="center"/>
    </xf>
    <xf numFmtId="41" fontId="18" fillId="4" borderId="53" xfId="1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23" fillId="4" borderId="20" xfId="0" applyNumberFormat="1" applyFont="1" applyFill="1" applyBorder="1" applyAlignment="1">
      <alignment vertical="center"/>
    </xf>
    <xf numFmtId="41" fontId="23" fillId="4" borderId="22" xfId="0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vertical="center"/>
    </xf>
    <xf numFmtId="0" fontId="11" fillId="0" borderId="13" xfId="0" applyFont="1" applyFill="1" applyBorder="1" applyAlignment="1">
      <alignment horizontal="left" vertical="center"/>
    </xf>
    <xf numFmtId="41" fontId="11" fillId="0" borderId="13" xfId="1" applyFont="1" applyFill="1" applyBorder="1" applyAlignment="1">
      <alignment horizontal="right" vertical="center"/>
    </xf>
    <xf numFmtId="41" fontId="11" fillId="0" borderId="24" xfId="1" applyFont="1" applyFill="1" applyBorder="1" applyAlignment="1">
      <alignment horizontal="right" vertical="center"/>
    </xf>
    <xf numFmtId="41" fontId="15" fillId="2" borderId="61" xfId="1" applyFont="1" applyFill="1" applyBorder="1" applyAlignment="1">
      <alignment vertical="center"/>
    </xf>
    <xf numFmtId="41" fontId="15" fillId="2" borderId="24" xfId="1" applyFont="1" applyFill="1" applyBorder="1" applyAlignment="1">
      <alignment vertical="center"/>
    </xf>
    <xf numFmtId="0" fontId="15" fillId="2" borderId="15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41" fontId="17" fillId="2" borderId="11" xfId="1" applyFont="1" applyFill="1" applyBorder="1" applyAlignment="1">
      <alignment vertical="center"/>
    </xf>
    <xf numFmtId="41" fontId="15" fillId="2" borderId="11" xfId="1" applyFont="1" applyFill="1" applyBorder="1" applyAlignment="1">
      <alignment vertical="center"/>
    </xf>
    <xf numFmtId="41" fontId="17" fillId="2" borderId="62" xfId="1" applyFont="1" applyFill="1" applyBorder="1" applyAlignment="1">
      <alignment vertical="center"/>
    </xf>
    <xf numFmtId="176" fontId="15" fillId="2" borderId="11" xfId="0" applyNumberFormat="1" applyFont="1" applyFill="1" applyBorder="1" applyAlignment="1">
      <alignment vertical="center"/>
    </xf>
    <xf numFmtId="41" fontId="15" fillId="2" borderId="62" xfId="0" applyNumberFormat="1" applyFont="1" applyFill="1" applyBorder="1" applyAlignment="1">
      <alignment vertical="center"/>
    </xf>
    <xf numFmtId="41" fontId="14" fillId="4" borderId="65" xfId="1" applyFont="1" applyFill="1" applyBorder="1" applyAlignment="1">
      <alignment vertical="center"/>
    </xf>
    <xf numFmtId="176" fontId="14" fillId="4" borderId="29" xfId="0" applyNumberFormat="1" applyFont="1" applyFill="1" applyBorder="1" applyAlignment="1">
      <alignment horizontal="right" vertical="center"/>
    </xf>
    <xf numFmtId="0" fontId="19" fillId="0" borderId="66" xfId="0" applyFont="1" applyBorder="1" applyAlignment="1">
      <alignment horizontal="left" vertical="center"/>
    </xf>
    <xf numFmtId="0" fontId="19" fillId="0" borderId="67" xfId="0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19" fillId="0" borderId="52" xfId="0" applyFont="1" applyBorder="1" applyAlignment="1">
      <alignment horizontal="left" vertical="center"/>
    </xf>
    <xf numFmtId="0" fontId="0" fillId="0" borderId="68" xfId="0" applyBorder="1" applyAlignment="1">
      <alignment vertical="center"/>
    </xf>
    <xf numFmtId="41" fontId="0" fillId="0" borderId="21" xfId="0" applyNumberFormat="1" applyBorder="1" applyAlignment="1">
      <alignment vertical="center"/>
    </xf>
    <xf numFmtId="41" fontId="0" fillId="0" borderId="20" xfId="0" applyNumberFormat="1" applyBorder="1" applyAlignment="1">
      <alignment vertical="center"/>
    </xf>
    <xf numFmtId="41" fontId="28" fillId="2" borderId="13" xfId="3" applyFont="1" applyFill="1" applyBorder="1" applyAlignment="1">
      <alignment horizontal="left" vertical="center" wrapText="1"/>
    </xf>
    <xf numFmtId="41" fontId="30" fillId="4" borderId="13" xfId="3" applyFont="1" applyFill="1" applyBorder="1" applyAlignment="1">
      <alignment horizontal="center" vertical="center" wrapText="1"/>
    </xf>
    <xf numFmtId="41" fontId="30" fillId="4" borderId="13" xfId="3" applyFont="1" applyFill="1" applyBorder="1" applyAlignment="1">
      <alignment horizontal="left" vertical="center" wrapText="1"/>
    </xf>
    <xf numFmtId="41" fontId="30" fillId="4" borderId="13" xfId="3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vertical="center"/>
    </xf>
    <xf numFmtId="41" fontId="12" fillId="7" borderId="29" xfId="1" applyFont="1" applyFill="1" applyBorder="1" applyAlignment="1">
      <alignment horizontal="right" vertical="center"/>
    </xf>
    <xf numFmtId="41" fontId="12" fillId="7" borderId="30" xfId="1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 wrapText="1"/>
    </xf>
    <xf numFmtId="41" fontId="15" fillId="2" borderId="69" xfId="1" applyFont="1" applyFill="1" applyBorder="1" applyAlignment="1">
      <alignment vertical="center"/>
    </xf>
    <xf numFmtId="41" fontId="15" fillId="2" borderId="14" xfId="1" applyFont="1" applyFill="1" applyBorder="1" applyAlignment="1">
      <alignment vertical="center"/>
    </xf>
    <xf numFmtId="0" fontId="15" fillId="2" borderId="70" xfId="0" applyFont="1" applyFill="1" applyBorder="1" applyAlignment="1">
      <alignment horizontal="left" vertical="center" wrapText="1"/>
    </xf>
    <xf numFmtId="0" fontId="15" fillId="2" borderId="71" xfId="0" applyFont="1" applyFill="1" applyBorder="1" applyAlignment="1">
      <alignment horizontal="left" vertical="center" wrapText="1"/>
    </xf>
    <xf numFmtId="0" fontId="15" fillId="2" borderId="72" xfId="0" applyFont="1" applyFill="1" applyBorder="1" applyAlignment="1">
      <alignment vertical="center" wrapText="1"/>
    </xf>
    <xf numFmtId="41" fontId="15" fillId="2" borderId="73" xfId="0" applyNumberFormat="1" applyFont="1" applyFill="1" applyBorder="1" applyAlignment="1">
      <alignment vertical="center"/>
    </xf>
    <xf numFmtId="0" fontId="15" fillId="2" borderId="74" xfId="0" applyFont="1" applyFill="1" applyBorder="1" applyAlignment="1">
      <alignment horizontal="left" vertical="center" wrapText="1"/>
    </xf>
    <xf numFmtId="0" fontId="15" fillId="2" borderId="75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6" borderId="0" xfId="0" applyNumberFormat="1" applyFont="1" applyFill="1">
      <alignment vertical="center"/>
    </xf>
    <xf numFmtId="41" fontId="29" fillId="6" borderId="0" xfId="0" applyNumberFormat="1" applyFont="1" applyFill="1">
      <alignment vertical="center"/>
    </xf>
    <xf numFmtId="41" fontId="29" fillId="2" borderId="0" xfId="3" applyFont="1" applyFill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15" fillId="2" borderId="13" xfId="0" applyFont="1" applyFill="1" applyBorder="1" applyAlignment="1">
      <alignment horizontal="left" vertical="center" wrapText="1"/>
    </xf>
    <xf numFmtId="41" fontId="19" fillId="0" borderId="13" xfId="3" applyNumberFormat="1" applyFont="1" applyBorder="1" applyAlignment="1">
      <alignment horizontal="right" vertical="center"/>
    </xf>
    <xf numFmtId="0" fontId="15" fillId="2" borderId="77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>
      <alignment horizontal="center" vertical="center" wrapText="1"/>
    </xf>
    <xf numFmtId="41" fontId="39" fillId="2" borderId="13" xfId="3" applyFont="1" applyFill="1" applyBorder="1" applyAlignment="1">
      <alignment horizontal="left" vertical="center" wrapText="1"/>
    </xf>
    <xf numFmtId="41" fontId="39" fillId="2" borderId="13" xfId="3" applyFont="1" applyFill="1" applyBorder="1" applyAlignment="1">
      <alignment vertical="center" wrapText="1"/>
    </xf>
    <xf numFmtId="0" fontId="40" fillId="0" borderId="13" xfId="0" applyFont="1" applyBorder="1" applyAlignment="1">
      <alignment horizontal="left" vertical="center"/>
    </xf>
    <xf numFmtId="41" fontId="39" fillId="2" borderId="13" xfId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/>
    </xf>
    <xf numFmtId="41" fontId="39" fillId="0" borderId="13" xfId="1" applyFont="1" applyFill="1" applyBorder="1" applyAlignment="1">
      <alignment horizontal="right" vertical="center" wrapText="1"/>
    </xf>
    <xf numFmtId="41" fontId="41" fillId="2" borderId="13" xfId="3" applyFont="1" applyFill="1" applyBorder="1">
      <alignment vertical="center"/>
    </xf>
    <xf numFmtId="41" fontId="41" fillId="6" borderId="13" xfId="0" applyNumberFormat="1" applyFont="1" applyFill="1" applyBorder="1" applyAlignment="1">
      <alignment vertical="center" wrapText="1"/>
    </xf>
    <xf numFmtId="41" fontId="41" fillId="6" borderId="13" xfId="0" applyNumberFormat="1" applyFont="1" applyFill="1" applyBorder="1" applyAlignment="1">
      <alignment horizontal="left" vertical="center" wrapText="1"/>
    </xf>
    <xf numFmtId="41" fontId="42" fillId="4" borderId="13" xfId="3" applyFont="1" applyFill="1" applyBorder="1" applyAlignment="1">
      <alignment horizontal="center" vertical="center" wrapText="1"/>
    </xf>
    <xf numFmtId="41" fontId="42" fillId="4" borderId="13" xfId="3" applyFont="1" applyFill="1" applyBorder="1" applyAlignment="1">
      <alignment horizontal="left" vertical="center" wrapText="1"/>
    </xf>
    <xf numFmtId="41" fontId="42" fillId="4" borderId="13" xfId="3" applyFont="1" applyFill="1" applyBorder="1" applyAlignment="1">
      <alignment vertical="center" wrapText="1"/>
    </xf>
    <xf numFmtId="177" fontId="39" fillId="9" borderId="79" xfId="0" applyNumberFormat="1" applyFont="1" applyFill="1" applyBorder="1" applyAlignment="1">
      <alignment horizontal="right" vertical="center" wrapText="1"/>
    </xf>
    <xf numFmtId="177" fontId="39" fillId="9" borderId="82" xfId="0" applyNumberFormat="1" applyFont="1" applyFill="1" applyBorder="1" applyAlignment="1">
      <alignment horizontal="right" vertical="center" wrapText="1"/>
    </xf>
    <xf numFmtId="177" fontId="39" fillId="9" borderId="80" xfId="0" applyNumberFormat="1" applyFont="1" applyFill="1" applyBorder="1" applyAlignment="1">
      <alignment horizontal="right" vertical="center" wrapText="1"/>
    </xf>
    <xf numFmtId="177" fontId="39" fillId="9" borderId="83" xfId="0" applyNumberFormat="1" applyFont="1" applyFill="1" applyBorder="1" applyAlignment="1">
      <alignment horizontal="right" vertical="center" wrapText="1"/>
    </xf>
    <xf numFmtId="177" fontId="39" fillId="9" borderId="81" xfId="0" applyNumberFormat="1" applyFont="1" applyFill="1" applyBorder="1" applyAlignment="1">
      <alignment horizontal="right" vertical="center" wrapText="1"/>
    </xf>
    <xf numFmtId="41" fontId="39" fillId="2" borderId="13" xfId="3" applyFont="1" applyFill="1" applyBorder="1" applyAlignment="1">
      <alignment horizontal="left" vertical="center" wrapText="1"/>
    </xf>
    <xf numFmtId="177" fontId="39" fillId="0" borderId="78" xfId="5" applyNumberFormat="1" applyFont="1" applyFill="1" applyBorder="1" applyAlignment="1">
      <alignment horizontal="right" vertical="center" wrapText="1"/>
    </xf>
    <xf numFmtId="41" fontId="39" fillId="2" borderId="13" xfId="3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left" vertical="center" wrapText="1"/>
    </xf>
    <xf numFmtId="41" fontId="40" fillId="0" borderId="13" xfId="1" applyFont="1" applyBorder="1" applyAlignment="1">
      <alignment horizontal="right" vertical="center"/>
    </xf>
    <xf numFmtId="0" fontId="40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vertical="center"/>
    </xf>
    <xf numFmtId="41" fontId="40" fillId="0" borderId="11" xfId="1" applyFont="1" applyBorder="1" applyAlignment="1">
      <alignment horizontal="right" vertical="center"/>
    </xf>
    <xf numFmtId="41" fontId="43" fillId="8" borderId="13" xfId="0" applyNumberFormat="1" applyFont="1" applyFill="1" applyBorder="1" applyAlignment="1">
      <alignment horizontal="right" vertical="center" wrapText="1"/>
    </xf>
    <xf numFmtId="41" fontId="41" fillId="6" borderId="24" xfId="0" applyNumberFormat="1" applyFont="1" applyFill="1" applyBorder="1" applyAlignment="1">
      <alignment vertical="center" wrapText="1"/>
    </xf>
    <xf numFmtId="41" fontId="41" fillId="6" borderId="13" xfId="0" quotePrefix="1" applyNumberFormat="1" applyFont="1" applyFill="1" applyBorder="1" applyAlignment="1">
      <alignment vertical="center" wrapText="1"/>
    </xf>
    <xf numFmtId="41" fontId="45" fillId="4" borderId="13" xfId="1" applyFont="1" applyFill="1" applyBorder="1" applyAlignment="1">
      <alignment horizontal="right" vertical="center"/>
    </xf>
    <xf numFmtId="41" fontId="38" fillId="2" borderId="11" xfId="1" applyFont="1" applyFill="1" applyBorder="1" applyAlignment="1">
      <alignment horizontal="center" vertical="center" wrapText="1"/>
    </xf>
    <xf numFmtId="41" fontId="38" fillId="2" borderId="14" xfId="1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 textRotation="255" shrinkToFit="1"/>
    </xf>
    <xf numFmtId="0" fontId="10" fillId="2" borderId="25" xfId="0" applyFont="1" applyFill="1" applyBorder="1" applyAlignment="1">
      <alignment horizontal="center" vertical="center" textRotation="255" shrinkToFit="1"/>
    </xf>
    <xf numFmtId="0" fontId="11" fillId="0" borderId="2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3" fillId="2" borderId="2" xfId="0" applyNumberFormat="1" applyFont="1" applyFill="1" applyBorder="1" applyAlignment="1">
      <alignment horizontal="center" vertical="center" textRotation="255" shrinkToFit="1"/>
    </xf>
    <xf numFmtId="0" fontId="13" fillId="2" borderId="7" xfId="0" applyNumberFormat="1" applyFont="1" applyFill="1" applyBorder="1" applyAlignment="1">
      <alignment horizontal="center" vertical="center" textRotation="255" shrinkToFit="1"/>
    </xf>
    <xf numFmtId="0" fontId="13" fillId="2" borderId="25" xfId="0" applyNumberFormat="1" applyFont="1" applyFill="1" applyBorder="1" applyAlignment="1">
      <alignment horizontal="center" vertical="center" textRotation="255" shrinkToFit="1"/>
    </xf>
    <xf numFmtId="0" fontId="14" fillId="2" borderId="31" xfId="0" applyFont="1" applyFill="1" applyBorder="1" applyAlignment="1">
      <alignment horizontal="center" vertical="center" textRotation="255" wrapText="1"/>
    </xf>
    <xf numFmtId="0" fontId="14" fillId="2" borderId="36" xfId="0" applyFont="1" applyFill="1" applyBorder="1" applyAlignment="1">
      <alignment horizontal="center" vertical="center" textRotation="255" wrapText="1"/>
    </xf>
    <xf numFmtId="0" fontId="14" fillId="2" borderId="47" xfId="0" applyFont="1" applyFill="1" applyBorder="1" applyAlignment="1">
      <alignment horizontal="center" vertical="center" textRotation="255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41" fontId="15" fillId="2" borderId="11" xfId="1" applyFont="1" applyFill="1" applyBorder="1" applyAlignment="1">
      <alignment horizontal="center" vertical="center"/>
    </xf>
    <xf numFmtId="41" fontId="15" fillId="2" borderId="16" xfId="1" applyFont="1" applyFill="1" applyBorder="1" applyAlignment="1">
      <alignment horizontal="center" vertical="center"/>
    </xf>
    <xf numFmtId="41" fontId="15" fillId="2" borderId="14" xfId="1" applyFont="1" applyFill="1" applyBorder="1" applyAlignment="1">
      <alignment horizontal="center" vertical="center"/>
    </xf>
    <xf numFmtId="0" fontId="38" fillId="2" borderId="13" xfId="3" applyNumberFormat="1" applyFont="1" applyFill="1" applyBorder="1" applyAlignment="1">
      <alignment horizontal="center" vertical="center" textRotation="255" wrapText="1"/>
    </xf>
    <xf numFmtId="0" fontId="40" fillId="0" borderId="13" xfId="0" applyFont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textRotation="255" wrapText="1"/>
    </xf>
    <xf numFmtId="0" fontId="10" fillId="2" borderId="7" xfId="0" applyFont="1" applyFill="1" applyBorder="1" applyAlignment="1">
      <alignment horizontal="center" vertical="center" textRotation="255" wrapText="1"/>
    </xf>
    <xf numFmtId="0" fontId="11" fillId="0" borderId="7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0" fontId="12" fillId="0" borderId="25" xfId="0" applyFont="1" applyFill="1" applyBorder="1" applyAlignment="1">
      <alignment horizontal="center" vertical="center" textRotation="255" wrapText="1"/>
    </xf>
    <xf numFmtId="0" fontId="11" fillId="0" borderId="23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41" fontId="23" fillId="4" borderId="20" xfId="0" applyNumberFormat="1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 textRotation="255" wrapText="1"/>
    </xf>
    <xf numFmtId="0" fontId="18" fillId="5" borderId="56" xfId="0" applyFont="1" applyFill="1" applyBorder="1" applyAlignment="1">
      <alignment horizontal="center" vertical="center" textRotation="255" wrapText="1"/>
    </xf>
    <xf numFmtId="0" fontId="18" fillId="5" borderId="36" xfId="0" applyFont="1" applyFill="1" applyBorder="1" applyAlignment="1">
      <alignment horizontal="center" vertical="center" textRotation="255" wrapText="1"/>
    </xf>
    <xf numFmtId="0" fontId="19" fillId="0" borderId="23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2" fillId="4" borderId="58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5" fillId="2" borderId="45" xfId="0" applyFont="1" applyFill="1" applyBorder="1" applyAlignment="1">
      <alignment horizontal="left" vertical="center" wrapText="1"/>
    </xf>
    <xf numFmtId="0" fontId="15" fillId="2" borderId="46" xfId="0" applyFont="1" applyFill="1" applyBorder="1" applyAlignment="1">
      <alignment horizontal="left" vertical="center" wrapText="1"/>
    </xf>
    <xf numFmtId="0" fontId="14" fillId="4" borderId="5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shrinkToFit="1"/>
    </xf>
    <xf numFmtId="0" fontId="15" fillId="2" borderId="12" xfId="0" applyFont="1" applyFill="1" applyBorder="1" applyAlignment="1">
      <alignment horizontal="left" vertical="center" shrinkToFit="1"/>
    </xf>
    <xf numFmtId="0" fontId="15" fillId="2" borderId="13" xfId="0" applyFont="1" applyFill="1" applyBorder="1" applyAlignment="1">
      <alignment horizontal="left" vertical="center" wrapText="1"/>
    </xf>
    <xf numFmtId="0" fontId="10" fillId="2" borderId="55" xfId="0" applyFont="1" applyFill="1" applyBorder="1" applyAlignment="1">
      <alignment horizontal="center" vertical="center" textRotation="255" wrapText="1"/>
    </xf>
    <xf numFmtId="0" fontId="10" fillId="2" borderId="56" xfId="0" applyFont="1" applyFill="1" applyBorder="1" applyAlignment="1">
      <alignment horizontal="center" vertical="center" textRotation="255" wrapText="1"/>
    </xf>
    <xf numFmtId="0" fontId="10" fillId="2" borderId="57" xfId="0" applyFont="1" applyFill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left" vertical="center"/>
    </xf>
    <xf numFmtId="0" fontId="18" fillId="4" borderId="50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textRotation="255" wrapText="1"/>
    </xf>
    <xf numFmtId="0" fontId="18" fillId="5" borderId="7" xfId="0" applyFont="1" applyFill="1" applyBorder="1" applyAlignment="1">
      <alignment horizontal="center" vertical="center" textRotation="255" wrapText="1"/>
    </xf>
    <xf numFmtId="0" fontId="12" fillId="2" borderId="59" xfId="0" applyFont="1" applyFill="1" applyBorder="1" applyAlignment="1">
      <alignment horizontal="center" vertical="center" textRotation="255" wrapText="1"/>
    </xf>
    <xf numFmtId="0" fontId="12" fillId="2" borderId="56" xfId="0" applyFont="1" applyFill="1" applyBorder="1" applyAlignment="1">
      <alignment horizontal="center" vertical="center" textRotation="255" wrapText="1"/>
    </xf>
    <xf numFmtId="0" fontId="12" fillId="2" borderId="57" xfId="0" applyFont="1" applyFill="1" applyBorder="1" applyAlignment="1">
      <alignment horizontal="center" vertical="center" textRotation="255" wrapText="1"/>
    </xf>
    <xf numFmtId="0" fontId="13" fillId="2" borderId="59" xfId="0" applyNumberFormat="1" applyFont="1" applyFill="1" applyBorder="1" applyAlignment="1">
      <alignment horizontal="center" vertical="center" textRotation="255" shrinkToFit="1"/>
    </xf>
    <xf numFmtId="0" fontId="13" fillId="2" borderId="56" xfId="0" applyNumberFormat="1" applyFont="1" applyFill="1" applyBorder="1" applyAlignment="1">
      <alignment horizontal="center" vertical="center" textRotation="255" shrinkToFit="1"/>
    </xf>
    <xf numFmtId="0" fontId="13" fillId="2" borderId="57" xfId="0" applyNumberFormat="1" applyFont="1" applyFill="1" applyBorder="1" applyAlignment="1">
      <alignment horizontal="center" vertical="center" textRotation="255" shrinkToFit="1"/>
    </xf>
    <xf numFmtId="0" fontId="10" fillId="2" borderId="59" xfId="0" applyFont="1" applyFill="1" applyBorder="1" applyAlignment="1">
      <alignment horizontal="center" vertical="center" textRotation="255" shrinkToFit="1"/>
    </xf>
    <xf numFmtId="0" fontId="10" fillId="2" borderId="56" xfId="0" applyFont="1" applyFill="1" applyBorder="1" applyAlignment="1">
      <alignment horizontal="center" vertical="center" textRotation="255" shrinkToFit="1"/>
    </xf>
    <xf numFmtId="0" fontId="10" fillId="2" borderId="57" xfId="0" applyFont="1" applyFill="1" applyBorder="1" applyAlignment="1">
      <alignment horizontal="center" vertical="center" textRotation="255" shrinkToFi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4" fillId="2" borderId="59" xfId="0" applyFont="1" applyFill="1" applyBorder="1" applyAlignment="1">
      <alignment horizontal="center" vertical="center" textRotation="255" wrapText="1"/>
    </xf>
    <xf numFmtId="0" fontId="14" fillId="2" borderId="56" xfId="0" applyFont="1" applyFill="1" applyBorder="1" applyAlignment="1">
      <alignment horizontal="center" vertical="center" textRotation="255" wrapText="1"/>
    </xf>
    <xf numFmtId="0" fontId="14" fillId="2" borderId="57" xfId="0" applyFont="1" applyFill="1" applyBorder="1" applyAlignment="1">
      <alignment horizontal="center" vertical="center" textRotation="255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left" vertical="center" wrapText="1"/>
    </xf>
    <xf numFmtId="0" fontId="38" fillId="4" borderId="13" xfId="0" applyFont="1" applyFill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center" vertical="center"/>
    </xf>
    <xf numFmtId="41" fontId="41" fillId="6" borderId="13" xfId="0" applyNumberFormat="1" applyFont="1" applyFill="1" applyBorder="1" applyAlignment="1">
      <alignment horizontal="left" vertical="center" wrapText="1"/>
    </xf>
    <xf numFmtId="0" fontId="43" fillId="6" borderId="13" xfId="0" applyNumberFormat="1" applyFont="1" applyFill="1" applyBorder="1" applyAlignment="1">
      <alignment horizontal="center" vertical="center" textRotation="255" wrapText="1"/>
    </xf>
    <xf numFmtId="41" fontId="43" fillId="8" borderId="13" xfId="0" applyNumberFormat="1" applyFont="1" applyFill="1" applyBorder="1" applyAlignment="1">
      <alignment horizontal="center" vertical="center" wrapText="1"/>
    </xf>
    <xf numFmtId="41" fontId="41" fillId="6" borderId="11" xfId="0" applyNumberFormat="1" applyFont="1" applyFill="1" applyBorder="1" applyAlignment="1">
      <alignment horizontal="center" vertical="center" wrapText="1"/>
    </xf>
    <xf numFmtId="41" fontId="41" fillId="6" borderId="14" xfId="0" applyNumberFormat="1" applyFont="1" applyFill="1" applyBorder="1" applyAlignment="1">
      <alignment horizontal="center" vertical="center" wrapText="1"/>
    </xf>
    <xf numFmtId="41" fontId="41" fillId="6" borderId="16" xfId="0" applyNumberFormat="1" applyFont="1" applyFill="1" applyBorder="1" applyAlignment="1">
      <alignment horizontal="center" vertical="center" wrapText="1"/>
    </xf>
    <xf numFmtId="41" fontId="44" fillId="6" borderId="11" xfId="0" applyNumberFormat="1" applyFont="1" applyFill="1" applyBorder="1" applyAlignment="1">
      <alignment horizontal="center" vertical="center" wrapText="1"/>
    </xf>
    <xf numFmtId="41" fontId="44" fillId="6" borderId="16" xfId="0" applyNumberFormat="1" applyFont="1" applyFill="1" applyBorder="1" applyAlignment="1">
      <alignment horizontal="center" vertical="center" wrapText="1"/>
    </xf>
    <xf numFmtId="41" fontId="44" fillId="6" borderId="14" xfId="0" applyNumberFormat="1" applyFont="1" applyFill="1" applyBorder="1" applyAlignment="1">
      <alignment horizontal="center" vertical="center" wrapText="1"/>
    </xf>
    <xf numFmtId="41" fontId="40" fillId="0" borderId="11" xfId="1" applyFont="1" applyBorder="1" applyAlignment="1">
      <alignment horizontal="center" vertical="center"/>
    </xf>
    <xf numFmtId="41" fontId="40" fillId="0" borderId="14" xfId="1" applyFont="1" applyBorder="1" applyAlignment="1">
      <alignment horizontal="center" vertical="center"/>
    </xf>
    <xf numFmtId="41" fontId="39" fillId="2" borderId="13" xfId="3" applyFont="1" applyFill="1" applyBorder="1" applyAlignment="1">
      <alignment horizontal="center" vertical="center" wrapText="1"/>
    </xf>
    <xf numFmtId="41" fontId="39" fillId="2" borderId="13" xfId="3" applyFont="1" applyFill="1" applyBorder="1" applyAlignment="1">
      <alignment horizontal="left" vertical="center" wrapText="1"/>
    </xf>
    <xf numFmtId="41" fontId="39" fillId="2" borderId="13" xfId="3" applyFont="1" applyFill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41" fontId="39" fillId="2" borderId="11" xfId="3" applyFont="1" applyFill="1" applyBorder="1" applyAlignment="1">
      <alignment horizontal="left" vertical="center" wrapText="1"/>
    </xf>
    <xf numFmtId="41" fontId="39" fillId="2" borderId="16" xfId="3" applyFont="1" applyFill="1" applyBorder="1" applyAlignment="1">
      <alignment horizontal="left" vertical="center" wrapText="1"/>
    </xf>
    <xf numFmtId="41" fontId="39" fillId="2" borderId="14" xfId="3" applyFont="1" applyFill="1" applyBorder="1" applyAlignment="1">
      <alignment horizontal="left" vertical="center" wrapText="1"/>
    </xf>
    <xf numFmtId="41" fontId="38" fillId="2" borderId="13" xfId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38" fillId="2" borderId="13" xfId="0" applyFont="1" applyFill="1" applyBorder="1" applyAlignment="1">
      <alignment horizontal="center" vertical="center" wrapText="1"/>
    </xf>
  </cellXfs>
  <cellStyles count="6">
    <cellStyle name="설명 텍스트" xfId="5" builtinId="53"/>
    <cellStyle name="쉼표 [0]" xfId="1" builtinId="6"/>
    <cellStyle name="쉼표 [0] 2" xfId="3"/>
    <cellStyle name="쉼표 [0] 5" xfId="4"/>
    <cellStyle name="표준" xfId="0" builtinId="0"/>
    <cellStyle name="표준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8512;&#49328;&#51648;&#48512;%205&#52264;%20&#51076;&#49884;&#51060;&#49324;&#54924;%20&#51088;&#47308;/2023&#45380;%20&#50696;&#49328;(&#50504;)-&#48512;&#49328;&#51648;&#48512;/0.%202023&#45380;%20&#50696;&#49328;(&#50504;)%20&#52509;&#44292;&#54364;-&#48512;&#49328;&#51648;&#48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0%20&#44208;&#49328;/2020&#45380;%20&#44208;&#49328;(&#50504;)%20&#52509;&#44292;&#54364;(2021032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5.%20&#50696;&#49328;/&#50696;&#49328;2022/2022%20&#50696;&#49328;(&#48376;&#48512;)/&#48376;&#48512;&#50696;&#49328;(202112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49436;&#50872;&#51648;&#48512;(&#52509;&#44292;)/2-2.%202023&#45380;%20&#50696;&#49328;(&#50504;)%20&#52509;&#44292;&#54364;%20&#50577;&#49885;(&#49436;&#50872;&#51648;&#48512;&#52509;&#442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예산총괄표(20221207)"/>
    </sheetNames>
    <sheetDataSet>
      <sheetData sheetId="0" refreshError="1">
        <row r="21">
          <cell r="E21">
            <v>1132121000</v>
          </cell>
          <cell r="G21">
            <v>-75290000</v>
          </cell>
        </row>
        <row r="22">
          <cell r="G22">
            <v>0</v>
          </cell>
        </row>
        <row r="23">
          <cell r="G23">
            <v>-6252958</v>
          </cell>
        </row>
        <row r="24">
          <cell r="G24">
            <v>90000000</v>
          </cell>
        </row>
        <row r="25">
          <cell r="G25">
            <v>494798000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303095899</v>
          </cell>
        </row>
        <row r="30">
          <cell r="G30">
            <v>0</v>
          </cell>
        </row>
        <row r="31">
          <cell r="G3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10119)"/>
      <sheetName val="지부"/>
    </sheetNames>
    <sheetDataSet>
      <sheetData sheetId="0" refreshError="1"/>
      <sheetData sheetId="1" refreshError="1"/>
      <sheetData sheetId="2" refreshError="1">
        <row r="9">
          <cell r="E9">
            <v>51644000</v>
          </cell>
        </row>
        <row r="30">
          <cell r="E30">
            <v>0</v>
          </cell>
          <cell r="F30">
            <v>6336669</v>
          </cell>
          <cell r="K30">
            <v>23601</v>
          </cell>
          <cell r="L30">
            <v>2780</v>
          </cell>
        </row>
        <row r="31">
          <cell r="E31">
            <v>0</v>
          </cell>
          <cell r="F31">
            <v>0</v>
          </cell>
          <cell r="K31">
            <v>1400000</v>
          </cell>
          <cell r="L31">
            <v>1465499</v>
          </cell>
        </row>
        <row r="33">
          <cell r="E33">
            <v>26287500</v>
          </cell>
          <cell r="F33">
            <v>26280760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K35">
            <v>0</v>
          </cell>
          <cell r="L35">
            <v>0</v>
          </cell>
        </row>
        <row r="36">
          <cell r="E36">
            <v>1739000</v>
          </cell>
          <cell r="F36">
            <v>0</v>
          </cell>
          <cell r="K36">
            <v>14852160</v>
          </cell>
          <cell r="L36">
            <v>14852160</v>
          </cell>
        </row>
        <row r="37">
          <cell r="E37">
            <v>0</v>
          </cell>
          <cell r="F37">
            <v>0</v>
          </cell>
          <cell r="K37">
            <v>0</v>
          </cell>
          <cell r="L37">
            <v>0</v>
          </cell>
        </row>
        <row r="38">
          <cell r="E38">
            <v>36177500</v>
          </cell>
          <cell r="F38">
            <v>36177500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K39">
            <v>38573956</v>
          </cell>
          <cell r="L39">
            <v>38574196</v>
          </cell>
        </row>
        <row r="40">
          <cell r="E40">
            <v>50000</v>
          </cell>
          <cell r="F40">
            <v>47780</v>
          </cell>
          <cell r="K40">
            <v>8025632</v>
          </cell>
          <cell r="L40">
            <v>8025632</v>
          </cell>
        </row>
        <row r="42">
          <cell r="E42">
            <v>0</v>
          </cell>
          <cell r="F42">
            <v>1637651</v>
          </cell>
          <cell r="K42">
            <v>1032</v>
          </cell>
          <cell r="L42">
            <v>483</v>
          </cell>
        </row>
        <row r="43">
          <cell r="E43">
            <v>0</v>
          </cell>
          <cell r="F43">
            <v>0</v>
          </cell>
          <cell r="K43">
            <v>2801220</v>
          </cell>
          <cell r="L43">
            <v>2691220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총괄표"/>
      <sheetName val="★본부세입"/>
      <sheetName val="★본부세출 _소계추가"/>
    </sheetNames>
    <sheetDataSet>
      <sheetData sheetId="0"/>
      <sheetData sheetId="1"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9">
          <cell r="E19">
            <v>0</v>
          </cell>
          <cell r="F19">
            <v>0</v>
          </cell>
        </row>
        <row r="21">
          <cell r="E21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예산총괄표(20221207)"/>
      <sheetName val="법인회계합계"/>
      <sheetName val="각지부별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0"/>
  <sheetViews>
    <sheetView tabSelected="1" view="pageBreakPreview" zoomScale="85" zoomScaleNormal="85" zoomScaleSheetLayoutView="85" workbookViewId="0">
      <selection sqref="A1:D1"/>
    </sheetView>
  </sheetViews>
  <sheetFormatPr defaultColWidth="9" defaultRowHeight="16.5"/>
  <cols>
    <col min="1" max="1" width="4.5" style="3" customWidth="1"/>
    <col min="2" max="2" width="14.875" style="3" customWidth="1"/>
    <col min="3" max="3" width="15.25" style="3" customWidth="1"/>
    <col min="4" max="4" width="24.125" style="3" customWidth="1"/>
    <col min="5" max="8" width="16.25" style="3" customWidth="1"/>
    <col min="9" max="9" width="11.875" style="3" customWidth="1"/>
    <col min="10" max="10" width="19.375" style="3" customWidth="1"/>
    <col min="11" max="14" width="16.375" style="3" customWidth="1"/>
    <col min="15" max="16384" width="9" style="3"/>
  </cols>
  <sheetData>
    <row r="1" spans="1:13">
      <c r="A1" s="141" t="s">
        <v>567</v>
      </c>
      <c r="B1" s="141"/>
      <c r="C1" s="141"/>
      <c r="D1" s="141"/>
      <c r="E1" s="1"/>
      <c r="F1" s="2"/>
      <c r="G1" s="2"/>
      <c r="H1" s="2"/>
      <c r="I1" s="2"/>
      <c r="J1" s="2"/>
      <c r="K1" s="2"/>
      <c r="L1" s="2"/>
      <c r="M1" s="2"/>
    </row>
    <row r="2" spans="1:13" ht="21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4">
      <c r="A3" s="143" t="s">
        <v>541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>
      <c r="A4" s="144" t="s">
        <v>542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17.25" thickBot="1">
      <c r="A5" s="145" t="s">
        <v>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13">
      <c r="A6" s="147" t="s">
        <v>2</v>
      </c>
      <c r="B6" s="150" t="s">
        <v>3</v>
      </c>
      <c r="C6" s="151"/>
      <c r="D6" s="151"/>
      <c r="E6" s="151"/>
      <c r="F6" s="151"/>
      <c r="G6" s="152"/>
      <c r="H6" s="150" t="s">
        <v>4</v>
      </c>
      <c r="I6" s="151"/>
      <c r="J6" s="151"/>
      <c r="K6" s="151"/>
      <c r="L6" s="151"/>
      <c r="M6" s="153"/>
    </row>
    <row r="7" spans="1:13">
      <c r="A7" s="148"/>
      <c r="B7" s="138" t="s">
        <v>5</v>
      </c>
      <c r="C7" s="139"/>
      <c r="D7" s="140"/>
      <c r="E7" s="136" t="s">
        <v>545</v>
      </c>
      <c r="F7" s="136" t="s">
        <v>564</v>
      </c>
      <c r="G7" s="136" t="s">
        <v>6</v>
      </c>
      <c r="H7" s="138" t="s">
        <v>5</v>
      </c>
      <c r="I7" s="139"/>
      <c r="J7" s="140"/>
      <c r="K7" s="136" t="s">
        <v>545</v>
      </c>
      <c r="L7" s="136" t="s">
        <v>565</v>
      </c>
      <c r="M7" s="136" t="s">
        <v>7</v>
      </c>
    </row>
    <row r="8" spans="1:13">
      <c r="A8" s="149"/>
      <c r="B8" s="106" t="s">
        <v>8</v>
      </c>
      <c r="C8" s="106" t="s">
        <v>9</v>
      </c>
      <c r="D8" s="106" t="s">
        <v>10</v>
      </c>
      <c r="E8" s="137"/>
      <c r="F8" s="137"/>
      <c r="G8" s="137"/>
      <c r="H8" s="106" t="s">
        <v>8</v>
      </c>
      <c r="I8" s="106" t="s">
        <v>9</v>
      </c>
      <c r="J8" s="106" t="s">
        <v>10</v>
      </c>
      <c r="K8" s="137"/>
      <c r="L8" s="137"/>
      <c r="M8" s="137"/>
    </row>
    <row r="9" spans="1:13" ht="27.75" customHeight="1">
      <c r="A9" s="181" t="s">
        <v>224</v>
      </c>
      <c r="B9" s="126" t="s">
        <v>113</v>
      </c>
      <c r="C9" s="124" t="s">
        <v>114</v>
      </c>
      <c r="D9" s="124" t="s">
        <v>225</v>
      </c>
      <c r="E9" s="124">
        <f>SUM('2023 예산(각지부)'!E9)</f>
        <v>126288920</v>
      </c>
      <c r="F9" s="124">
        <f>SUM('2023 예산(각지부)'!F9)</f>
        <v>123167000</v>
      </c>
      <c r="G9" s="126">
        <f>F9-E9</f>
        <v>-3121920</v>
      </c>
      <c r="H9" s="111" t="s">
        <v>45</v>
      </c>
      <c r="I9" s="111" t="s">
        <v>68</v>
      </c>
      <c r="J9" s="111" t="s">
        <v>69</v>
      </c>
      <c r="K9" s="110">
        <v>14625345</v>
      </c>
      <c r="L9" s="110">
        <v>25991010</v>
      </c>
      <c r="M9" s="110">
        <f>L9-K9</f>
        <v>11365665</v>
      </c>
    </row>
    <row r="10" spans="1:13">
      <c r="A10" s="181"/>
      <c r="B10" s="126"/>
      <c r="C10" s="124" t="s">
        <v>118</v>
      </c>
      <c r="D10" s="124" t="s">
        <v>226</v>
      </c>
      <c r="E10" s="124">
        <v>2300000</v>
      </c>
      <c r="F10" s="124">
        <v>4130000</v>
      </c>
      <c r="G10" s="126">
        <f t="shared" ref="G10:G16" si="0">F10-E10</f>
        <v>1830000</v>
      </c>
      <c r="H10" s="111" t="s">
        <v>14</v>
      </c>
      <c r="I10" s="111" t="s">
        <v>47</v>
      </c>
      <c r="J10" s="111" t="s">
        <v>71</v>
      </c>
      <c r="K10" s="110">
        <v>28365710</v>
      </c>
      <c r="L10" s="110">
        <v>25000000</v>
      </c>
      <c r="M10" s="110">
        <f t="shared" ref="M10:M19" si="1">L10-K10</f>
        <v>-3365710</v>
      </c>
    </row>
    <row r="11" spans="1:13" ht="27">
      <c r="A11" s="181"/>
      <c r="B11" s="126"/>
      <c r="C11" s="124" t="s">
        <v>122</v>
      </c>
      <c r="D11" s="124" t="s">
        <v>227</v>
      </c>
      <c r="E11" s="124">
        <v>9610000</v>
      </c>
      <c r="F11" s="124">
        <v>9910000</v>
      </c>
      <c r="G11" s="126">
        <f t="shared" si="0"/>
        <v>300000</v>
      </c>
      <c r="H11" s="111" t="s">
        <v>48</v>
      </c>
      <c r="I11" s="111" t="s">
        <v>49</v>
      </c>
      <c r="J11" s="111" t="s">
        <v>74</v>
      </c>
      <c r="K11" s="110">
        <v>0</v>
      </c>
      <c r="L11" s="110">
        <v>0</v>
      </c>
      <c r="M11" s="110">
        <f t="shared" si="1"/>
        <v>0</v>
      </c>
    </row>
    <row r="12" spans="1:13" ht="27">
      <c r="A12" s="181"/>
      <c r="B12" s="126" t="s">
        <v>228</v>
      </c>
      <c r="C12" s="126" t="s">
        <v>128</v>
      </c>
      <c r="D12" s="126" t="s">
        <v>229</v>
      </c>
      <c r="E12" s="124">
        <v>888080</v>
      </c>
      <c r="F12" s="124">
        <v>2284000</v>
      </c>
      <c r="G12" s="126">
        <f t="shared" si="0"/>
        <v>1395920</v>
      </c>
      <c r="H12" s="182" t="s">
        <v>76</v>
      </c>
      <c r="I12" s="182" t="s">
        <v>77</v>
      </c>
      <c r="J12" s="111" t="s">
        <v>78</v>
      </c>
      <c r="K12" s="110">
        <v>32767231</v>
      </c>
      <c r="L12" s="110">
        <v>24662990</v>
      </c>
      <c r="M12" s="110">
        <f t="shared" si="1"/>
        <v>-8104241</v>
      </c>
    </row>
    <row r="13" spans="1:13">
      <c r="A13" s="181"/>
      <c r="B13" s="124" t="s">
        <v>133</v>
      </c>
      <c r="C13" s="124" t="s">
        <v>134</v>
      </c>
      <c r="D13" s="124" t="s">
        <v>135</v>
      </c>
      <c r="E13" s="124">
        <v>0</v>
      </c>
      <c r="F13" s="124">
        <v>30000000</v>
      </c>
      <c r="G13" s="126">
        <f t="shared" si="0"/>
        <v>30000000</v>
      </c>
      <c r="H13" s="182"/>
      <c r="I13" s="182"/>
      <c r="J13" s="111" t="s">
        <v>104</v>
      </c>
      <c r="K13" s="110">
        <v>107300000</v>
      </c>
      <c r="L13" s="110">
        <v>83800000</v>
      </c>
      <c r="M13" s="110">
        <f t="shared" si="1"/>
        <v>-23500000</v>
      </c>
    </row>
    <row r="14" spans="1:13">
      <c r="A14" s="181"/>
      <c r="B14" s="124" t="s">
        <v>188</v>
      </c>
      <c r="C14" s="124" t="s">
        <v>189</v>
      </c>
      <c r="D14" s="124" t="s">
        <v>230</v>
      </c>
      <c r="E14" s="124">
        <v>68162000</v>
      </c>
      <c r="F14" s="124">
        <v>56000000</v>
      </c>
      <c r="G14" s="126">
        <f t="shared" si="0"/>
        <v>-12162000</v>
      </c>
      <c r="H14" s="111" t="s">
        <v>81</v>
      </c>
      <c r="I14" s="111" t="s">
        <v>107</v>
      </c>
      <c r="J14" s="111" t="s">
        <v>93</v>
      </c>
      <c r="K14" s="110">
        <v>0</v>
      </c>
      <c r="L14" s="110">
        <v>0</v>
      </c>
      <c r="M14" s="110">
        <f t="shared" si="1"/>
        <v>0</v>
      </c>
    </row>
    <row r="15" spans="1:13">
      <c r="A15" s="181"/>
      <c r="B15" s="124" t="s">
        <v>145</v>
      </c>
      <c r="C15" s="124" t="s">
        <v>146</v>
      </c>
      <c r="D15" s="124" t="s">
        <v>147</v>
      </c>
      <c r="E15" s="124">
        <v>1320000</v>
      </c>
      <c r="F15" s="124">
        <v>1250000</v>
      </c>
      <c r="G15" s="126">
        <f t="shared" si="0"/>
        <v>-70000</v>
      </c>
      <c r="H15" s="111" t="s">
        <v>59</v>
      </c>
      <c r="I15" s="111" t="s">
        <v>60</v>
      </c>
      <c r="J15" s="111" t="s">
        <v>84</v>
      </c>
      <c r="K15" s="112">
        <v>8460000</v>
      </c>
      <c r="L15" s="112">
        <v>52872800</v>
      </c>
      <c r="M15" s="110">
        <v>3860800</v>
      </c>
    </row>
    <row r="16" spans="1:13">
      <c r="A16" s="181"/>
      <c r="B16" s="124" t="s">
        <v>231</v>
      </c>
      <c r="C16" s="124" t="s">
        <v>232</v>
      </c>
      <c r="D16" s="124" t="s">
        <v>233</v>
      </c>
      <c r="E16" s="124">
        <v>70000</v>
      </c>
      <c r="F16" s="124">
        <v>200000</v>
      </c>
      <c r="G16" s="126">
        <f t="shared" si="0"/>
        <v>130000</v>
      </c>
      <c r="H16" s="182" t="s">
        <v>86</v>
      </c>
      <c r="I16" s="182" t="s">
        <v>35</v>
      </c>
      <c r="J16" s="111" t="s">
        <v>111</v>
      </c>
      <c r="K16" s="110">
        <v>4648267</v>
      </c>
      <c r="L16" s="110">
        <v>715170</v>
      </c>
      <c r="M16" s="110">
        <f t="shared" si="1"/>
        <v>-3933097</v>
      </c>
    </row>
    <row r="17" spans="1:14">
      <c r="A17" s="181"/>
      <c r="B17" s="124"/>
      <c r="C17" s="124"/>
      <c r="D17" s="124"/>
      <c r="E17" s="124"/>
      <c r="F17" s="124"/>
      <c r="G17" s="126"/>
      <c r="H17" s="182"/>
      <c r="I17" s="182"/>
      <c r="J17" s="111" t="s">
        <v>89</v>
      </c>
      <c r="K17" s="110">
        <v>3077375</v>
      </c>
      <c r="L17" s="110">
        <v>972910</v>
      </c>
      <c r="M17" s="110">
        <f t="shared" si="1"/>
        <v>-2104465</v>
      </c>
    </row>
    <row r="18" spans="1:14">
      <c r="A18" s="181"/>
      <c r="B18" s="124"/>
      <c r="C18" s="124"/>
      <c r="D18" s="124"/>
      <c r="E18" s="124"/>
      <c r="F18" s="124"/>
      <c r="G18" s="126"/>
      <c r="H18" s="182" t="s">
        <v>40</v>
      </c>
      <c r="I18" s="182" t="s">
        <v>41</v>
      </c>
      <c r="J18" s="111" t="s">
        <v>62</v>
      </c>
      <c r="K18" s="110">
        <v>3387172</v>
      </c>
      <c r="L18" s="110">
        <v>6316120</v>
      </c>
      <c r="M18" s="110">
        <f t="shared" si="1"/>
        <v>2928948</v>
      </c>
    </row>
    <row r="19" spans="1:14">
      <c r="A19" s="181"/>
      <c r="B19" s="124"/>
      <c r="C19" s="124"/>
      <c r="D19" s="124"/>
      <c r="E19" s="124"/>
      <c r="F19" s="124"/>
      <c r="G19" s="124"/>
      <c r="H19" s="182"/>
      <c r="I19" s="182"/>
      <c r="J19" s="111" t="s">
        <v>63</v>
      </c>
      <c r="K19" s="110">
        <v>6007900</v>
      </c>
      <c r="L19" s="110">
        <v>6610000</v>
      </c>
      <c r="M19" s="110">
        <f t="shared" si="1"/>
        <v>602100</v>
      </c>
    </row>
    <row r="20" spans="1:14" ht="22.5" customHeight="1">
      <c r="A20" s="181"/>
      <c r="B20" s="124"/>
      <c r="C20" s="124"/>
      <c r="D20" s="124"/>
      <c r="E20" s="113"/>
      <c r="F20" s="113"/>
      <c r="G20" s="113"/>
      <c r="H20" s="114"/>
      <c r="I20" s="114"/>
      <c r="J20" s="114"/>
      <c r="K20" s="114"/>
      <c r="L20" s="110"/>
      <c r="M20" s="114"/>
    </row>
    <row r="21" spans="1:14" ht="17.45" customHeight="1" thickBot="1">
      <c r="A21" s="78"/>
      <c r="B21" s="79" t="s">
        <v>211</v>
      </c>
      <c r="C21" s="80"/>
      <c r="D21" s="80"/>
      <c r="E21" s="80">
        <f>SUM(E9:E19)</f>
        <v>208639000</v>
      </c>
      <c r="F21" s="80">
        <f>SUM(F9:F19)</f>
        <v>226941000</v>
      </c>
      <c r="G21" s="81">
        <f>SUM(G9:G19)</f>
        <v>18302000</v>
      </c>
      <c r="H21" s="79" t="s">
        <v>211</v>
      </c>
      <c r="I21" s="80"/>
      <c r="J21" s="80"/>
      <c r="K21" s="80">
        <f>SUM(K9:K20)</f>
        <v>208639000</v>
      </c>
      <c r="L21" s="80">
        <f t="shared" ref="L21" si="2">SUM(L9:L20)</f>
        <v>226941000</v>
      </c>
      <c r="M21" s="80">
        <f>SUM(L21-K21)</f>
        <v>18302000</v>
      </c>
    </row>
    <row r="22" spans="1:14">
      <c r="A22" s="183" t="s">
        <v>234</v>
      </c>
      <c r="B22" s="160" t="s">
        <v>66</v>
      </c>
      <c r="C22" s="4" t="s">
        <v>235</v>
      </c>
      <c r="D22" s="4" t="s">
        <v>236</v>
      </c>
      <c r="E22" s="5">
        <v>959279000</v>
      </c>
      <c r="F22" s="5">
        <v>1017667000</v>
      </c>
      <c r="G22" s="5">
        <f>F22-E22</f>
        <v>58388000</v>
      </c>
      <c r="H22" s="4" t="s">
        <v>45</v>
      </c>
      <c r="I22" s="4" t="s">
        <v>68</v>
      </c>
      <c r="J22" s="4" t="s">
        <v>69</v>
      </c>
      <c r="K22" s="5">
        <v>0</v>
      </c>
      <c r="L22" s="5">
        <v>0</v>
      </c>
      <c r="M22" s="9">
        <f>L22-K22</f>
        <v>0</v>
      </c>
    </row>
    <row r="23" spans="1:14">
      <c r="A23" s="184"/>
      <c r="B23" s="161"/>
      <c r="C23" s="4" t="s">
        <v>99</v>
      </c>
      <c r="D23" s="4" t="s">
        <v>237</v>
      </c>
      <c r="E23" s="5">
        <v>6700000</v>
      </c>
      <c r="F23" s="5">
        <v>10050000</v>
      </c>
      <c r="G23" s="5">
        <f t="shared" ref="G23:G30" si="3">F23-E23</f>
        <v>3350000</v>
      </c>
      <c r="H23" s="4" t="s">
        <v>14</v>
      </c>
      <c r="I23" s="4" t="s">
        <v>47</v>
      </c>
      <c r="J23" s="4" t="s">
        <v>71</v>
      </c>
      <c r="K23" s="5">
        <v>311540000</v>
      </c>
      <c r="L23" s="5">
        <v>470836000</v>
      </c>
      <c r="M23" s="9">
        <f t="shared" ref="M23:M30" si="4">L23-K23</f>
        <v>159296000</v>
      </c>
    </row>
    <row r="24" spans="1:14" ht="27">
      <c r="A24" s="184"/>
      <c r="B24" s="162"/>
      <c r="C24" s="4" t="s">
        <v>238</v>
      </c>
      <c r="D24" s="6" t="s">
        <v>239</v>
      </c>
      <c r="E24" s="5">
        <v>206082000</v>
      </c>
      <c r="F24" s="5">
        <v>231113000</v>
      </c>
      <c r="G24" s="5">
        <f t="shared" si="3"/>
        <v>25031000</v>
      </c>
      <c r="H24" s="4" t="s">
        <v>48</v>
      </c>
      <c r="I24" s="4" t="s">
        <v>240</v>
      </c>
      <c r="J24" s="4" t="s">
        <v>241</v>
      </c>
      <c r="K24" s="5">
        <v>1476534000</v>
      </c>
      <c r="L24" s="5">
        <v>1558064000</v>
      </c>
      <c r="M24" s="9">
        <f t="shared" si="4"/>
        <v>81530000</v>
      </c>
      <c r="N24" s="10"/>
    </row>
    <row r="25" spans="1:14">
      <c r="A25" s="184"/>
      <c r="B25" s="4" t="s">
        <v>50</v>
      </c>
      <c r="C25" s="4" t="s">
        <v>242</v>
      </c>
      <c r="D25" s="4" t="s">
        <v>92</v>
      </c>
      <c r="E25" s="5">
        <v>66406000</v>
      </c>
      <c r="F25" s="5">
        <v>112363000</v>
      </c>
      <c r="G25" s="5">
        <f t="shared" si="3"/>
        <v>45957000</v>
      </c>
      <c r="H25" s="163" t="s">
        <v>243</v>
      </c>
      <c r="I25" s="163" t="s">
        <v>77</v>
      </c>
      <c r="J25" s="4" t="s">
        <v>244</v>
      </c>
      <c r="K25" s="5">
        <v>164540000</v>
      </c>
      <c r="L25" s="5">
        <v>147600000</v>
      </c>
      <c r="M25" s="9">
        <f t="shared" si="4"/>
        <v>-16940000</v>
      </c>
    </row>
    <row r="26" spans="1:14">
      <c r="A26" s="184"/>
      <c r="B26" s="4" t="s">
        <v>52</v>
      </c>
      <c r="C26" s="4" t="s">
        <v>53</v>
      </c>
      <c r="D26" s="4" t="s">
        <v>54</v>
      </c>
      <c r="E26" s="5">
        <v>839386000</v>
      </c>
      <c r="F26" s="5">
        <v>959273000</v>
      </c>
      <c r="G26" s="5">
        <f t="shared" si="3"/>
        <v>119887000</v>
      </c>
      <c r="H26" s="162"/>
      <c r="I26" s="162"/>
      <c r="J26" s="4" t="s">
        <v>245</v>
      </c>
      <c r="K26" s="5">
        <v>18000000</v>
      </c>
      <c r="L26" s="5">
        <v>18000000</v>
      </c>
      <c r="M26" s="9">
        <f t="shared" si="4"/>
        <v>0</v>
      </c>
    </row>
    <row r="27" spans="1:14">
      <c r="A27" s="184"/>
      <c r="B27" s="4" t="s">
        <v>246</v>
      </c>
      <c r="C27" s="4" t="s">
        <v>247</v>
      </c>
      <c r="D27" s="4" t="s">
        <v>80</v>
      </c>
      <c r="E27" s="5">
        <v>0</v>
      </c>
      <c r="F27" s="5">
        <v>0</v>
      </c>
      <c r="G27" s="5">
        <f t="shared" si="3"/>
        <v>0</v>
      </c>
      <c r="H27" s="4" t="s">
        <v>81</v>
      </c>
      <c r="I27" s="4" t="s">
        <v>248</v>
      </c>
      <c r="J27" s="4" t="s">
        <v>249</v>
      </c>
      <c r="K27" s="5">
        <v>0</v>
      </c>
      <c r="L27" s="5">
        <v>0</v>
      </c>
      <c r="M27" s="9">
        <f t="shared" si="4"/>
        <v>0</v>
      </c>
    </row>
    <row r="28" spans="1:14">
      <c r="A28" s="184"/>
      <c r="B28" s="4" t="s">
        <v>58</v>
      </c>
      <c r="C28" s="4" t="s">
        <v>82</v>
      </c>
      <c r="D28" s="4" t="s">
        <v>108</v>
      </c>
      <c r="E28" s="5">
        <v>0</v>
      </c>
      <c r="F28" s="5">
        <v>0</v>
      </c>
      <c r="G28" s="5">
        <f t="shared" si="3"/>
        <v>0</v>
      </c>
      <c r="H28" s="4" t="s">
        <v>250</v>
      </c>
      <c r="I28" s="4" t="s">
        <v>60</v>
      </c>
      <c r="J28" s="4" t="s">
        <v>251</v>
      </c>
      <c r="K28" s="5">
        <v>24000000</v>
      </c>
      <c r="L28" s="5">
        <v>24000000</v>
      </c>
      <c r="M28" s="9">
        <f t="shared" si="4"/>
        <v>0</v>
      </c>
    </row>
    <row r="29" spans="1:14">
      <c r="A29" s="184"/>
      <c r="B29" s="4" t="s">
        <v>32</v>
      </c>
      <c r="C29" s="4" t="s">
        <v>252</v>
      </c>
      <c r="D29" s="4" t="s">
        <v>253</v>
      </c>
      <c r="E29" s="5">
        <v>2000000</v>
      </c>
      <c r="F29" s="5">
        <v>2000000</v>
      </c>
      <c r="G29" s="5">
        <f t="shared" si="3"/>
        <v>0</v>
      </c>
      <c r="H29" s="163" t="s">
        <v>86</v>
      </c>
      <c r="I29" s="163" t="s">
        <v>35</v>
      </c>
      <c r="J29" s="4" t="s">
        <v>111</v>
      </c>
      <c r="K29" s="5">
        <v>46778699</v>
      </c>
      <c r="L29" s="5">
        <v>70000000</v>
      </c>
      <c r="M29" s="9">
        <f t="shared" si="4"/>
        <v>23221301</v>
      </c>
    </row>
    <row r="30" spans="1:14">
      <c r="A30" s="184"/>
      <c r="B30" s="4" t="s">
        <v>87</v>
      </c>
      <c r="C30" s="4" t="s">
        <v>61</v>
      </c>
      <c r="D30" s="4" t="s">
        <v>88</v>
      </c>
      <c r="E30" s="5">
        <v>84467000</v>
      </c>
      <c r="F30" s="5">
        <v>67534000</v>
      </c>
      <c r="G30" s="5">
        <f t="shared" si="3"/>
        <v>-16933000</v>
      </c>
      <c r="H30" s="162"/>
      <c r="I30" s="162"/>
      <c r="J30" s="4" t="s">
        <v>254</v>
      </c>
      <c r="K30" s="5">
        <v>71427273</v>
      </c>
      <c r="L30" s="5">
        <v>85000000</v>
      </c>
      <c r="M30" s="9">
        <f t="shared" si="4"/>
        <v>13572727</v>
      </c>
    </row>
    <row r="31" spans="1:14">
      <c r="A31" s="184"/>
      <c r="B31" s="4" t="s">
        <v>552</v>
      </c>
      <c r="C31" s="4" t="s">
        <v>553</v>
      </c>
      <c r="D31" s="4" t="s">
        <v>554</v>
      </c>
      <c r="E31" s="5">
        <v>0</v>
      </c>
      <c r="F31" s="5">
        <v>0</v>
      </c>
      <c r="G31" s="5">
        <f t="shared" ref="G31:G33" si="5">F31-E31</f>
        <v>0</v>
      </c>
      <c r="H31" s="163" t="s">
        <v>255</v>
      </c>
      <c r="I31" s="163" t="s">
        <v>256</v>
      </c>
      <c r="J31" s="4" t="s">
        <v>555</v>
      </c>
      <c r="K31" s="5">
        <v>2000000</v>
      </c>
      <c r="L31" s="5">
        <v>0</v>
      </c>
      <c r="M31" s="9">
        <f t="shared" ref="M31:M33" si="6">L31-K31</f>
        <v>-2000000</v>
      </c>
    </row>
    <row r="32" spans="1:14">
      <c r="A32" s="184"/>
      <c r="B32" s="4"/>
      <c r="C32" s="4"/>
      <c r="D32" s="4"/>
      <c r="E32" s="5"/>
      <c r="F32" s="5"/>
      <c r="G32" s="5"/>
      <c r="H32" s="161"/>
      <c r="I32" s="161"/>
      <c r="J32" s="4" t="s">
        <v>42</v>
      </c>
      <c r="K32" s="5">
        <v>500028</v>
      </c>
      <c r="L32" s="5">
        <v>500000</v>
      </c>
      <c r="M32" s="9">
        <f t="shared" si="6"/>
        <v>-28</v>
      </c>
    </row>
    <row r="33" spans="1:14" ht="17.25" thickBot="1">
      <c r="A33" s="184"/>
      <c r="B33" s="11"/>
      <c r="C33" s="11"/>
      <c r="D33" s="11"/>
      <c r="E33" s="5"/>
      <c r="F33" s="5"/>
      <c r="G33" s="5">
        <f t="shared" si="5"/>
        <v>0</v>
      </c>
      <c r="H33" s="185"/>
      <c r="I33" s="185"/>
      <c r="J33" s="4" t="s">
        <v>63</v>
      </c>
      <c r="K33" s="5">
        <v>49000000</v>
      </c>
      <c r="L33" s="5">
        <v>26000000</v>
      </c>
      <c r="M33" s="9">
        <f t="shared" si="6"/>
        <v>-23000000</v>
      </c>
    </row>
    <row r="34" spans="1:14" ht="17.25" thickBot="1">
      <c r="A34" s="186" t="s">
        <v>257</v>
      </c>
      <c r="B34" s="187"/>
      <c r="C34" s="187"/>
      <c r="D34" s="188"/>
      <c r="E34" s="7">
        <f>SUM(E22:E33)</f>
        <v>2164320000</v>
      </c>
      <c r="F34" s="7">
        <f>SUM(F22:F33)</f>
        <v>2400000000</v>
      </c>
      <c r="G34" s="7">
        <f>SUM(G22:G33)</f>
        <v>235680000</v>
      </c>
      <c r="H34" s="189" t="s">
        <v>258</v>
      </c>
      <c r="I34" s="190"/>
      <c r="J34" s="191"/>
      <c r="K34" s="7">
        <f>SUM(K22:K33)</f>
        <v>2164320000</v>
      </c>
      <c r="L34" s="7">
        <f>SUM(L22:L33)</f>
        <v>2400000000</v>
      </c>
      <c r="M34" s="8">
        <f>SUM(M22:M33)</f>
        <v>235680000</v>
      </c>
    </row>
    <row r="35" spans="1:14" ht="16.5" customHeight="1">
      <c r="A35" s="192" t="s">
        <v>259</v>
      </c>
      <c r="B35" s="195" t="s">
        <v>260</v>
      </c>
      <c r="C35" s="56" t="s">
        <v>235</v>
      </c>
      <c r="D35" s="56" t="s">
        <v>236</v>
      </c>
      <c r="E35" s="104">
        <v>361300000</v>
      </c>
      <c r="F35" s="104">
        <v>400000000</v>
      </c>
      <c r="G35" s="5">
        <f>F35-E35</f>
        <v>38700000</v>
      </c>
      <c r="H35" s="56" t="s">
        <v>261</v>
      </c>
      <c r="I35" s="56" t="s">
        <v>68</v>
      </c>
      <c r="J35" s="56" t="s">
        <v>262</v>
      </c>
      <c r="K35" s="104"/>
      <c r="L35" s="104">
        <v>0</v>
      </c>
      <c r="M35" s="9">
        <f>L35-K35</f>
        <v>0</v>
      </c>
    </row>
    <row r="36" spans="1:14">
      <c r="A36" s="193"/>
      <c r="B36" s="196"/>
      <c r="C36" s="56" t="s">
        <v>263</v>
      </c>
      <c r="D36" s="56" t="s">
        <v>237</v>
      </c>
      <c r="E36" s="104"/>
      <c r="F36" s="104"/>
      <c r="G36" s="5">
        <f t="shared" ref="G36:G43" si="7">F36-E36</f>
        <v>0</v>
      </c>
      <c r="H36" s="56" t="s">
        <v>264</v>
      </c>
      <c r="I36" s="56" t="s">
        <v>265</v>
      </c>
      <c r="J36" s="56" t="s">
        <v>266</v>
      </c>
      <c r="K36" s="104">
        <v>3000000</v>
      </c>
      <c r="L36" s="104">
        <v>3000000</v>
      </c>
      <c r="M36" s="9">
        <f t="shared" ref="M36:M45" si="8">L36-K36</f>
        <v>0</v>
      </c>
    </row>
    <row r="37" spans="1:14" ht="27">
      <c r="A37" s="193"/>
      <c r="B37" s="197"/>
      <c r="C37" s="56" t="s">
        <v>238</v>
      </c>
      <c r="D37" s="82" t="s">
        <v>239</v>
      </c>
      <c r="E37" s="104">
        <v>62800000</v>
      </c>
      <c r="F37" s="104">
        <v>45300000</v>
      </c>
      <c r="G37" s="5">
        <f t="shared" si="7"/>
        <v>-17500000</v>
      </c>
      <c r="H37" s="56" t="s">
        <v>267</v>
      </c>
      <c r="I37" s="56" t="s">
        <v>240</v>
      </c>
      <c r="J37" s="56" t="s">
        <v>241</v>
      </c>
      <c r="K37" s="104">
        <v>631000000</v>
      </c>
      <c r="L37" s="104">
        <v>722750000</v>
      </c>
      <c r="M37" s="9">
        <f t="shared" si="8"/>
        <v>91750000</v>
      </c>
      <c r="N37" s="10"/>
    </row>
    <row r="38" spans="1:14">
      <c r="A38" s="193"/>
      <c r="B38" s="56" t="s">
        <v>268</v>
      </c>
      <c r="C38" s="56" t="s">
        <v>242</v>
      </c>
      <c r="D38" s="56" t="s">
        <v>269</v>
      </c>
      <c r="E38" s="104">
        <v>40000000</v>
      </c>
      <c r="F38" s="104">
        <v>12470000</v>
      </c>
      <c r="G38" s="5">
        <f t="shared" si="7"/>
        <v>-27530000</v>
      </c>
      <c r="H38" s="198" t="s">
        <v>243</v>
      </c>
      <c r="I38" s="198" t="s">
        <v>270</v>
      </c>
      <c r="J38" s="56" t="s">
        <v>244</v>
      </c>
      <c r="K38" s="104">
        <v>72920000</v>
      </c>
      <c r="L38" s="104">
        <v>101000000</v>
      </c>
      <c r="M38" s="9">
        <f t="shared" si="8"/>
        <v>28080000</v>
      </c>
      <c r="N38" s="10"/>
    </row>
    <row r="39" spans="1:14">
      <c r="A39" s="193"/>
      <c r="B39" s="56" t="s">
        <v>271</v>
      </c>
      <c r="C39" s="56" t="s">
        <v>272</v>
      </c>
      <c r="D39" s="56" t="s">
        <v>273</v>
      </c>
      <c r="E39" s="104">
        <v>425830474</v>
      </c>
      <c r="F39" s="104">
        <v>434830000</v>
      </c>
      <c r="G39" s="5">
        <f t="shared" si="7"/>
        <v>8999526</v>
      </c>
      <c r="H39" s="197"/>
      <c r="I39" s="197"/>
      <c r="J39" s="56" t="s">
        <v>245</v>
      </c>
      <c r="K39" s="104">
        <v>85000000</v>
      </c>
      <c r="L39" s="104">
        <v>30000000</v>
      </c>
      <c r="M39" s="9">
        <f t="shared" si="8"/>
        <v>-55000000</v>
      </c>
    </row>
    <row r="40" spans="1:14">
      <c r="A40" s="193"/>
      <c r="B40" s="56" t="s">
        <v>246</v>
      </c>
      <c r="C40" s="56" t="s">
        <v>247</v>
      </c>
      <c r="D40" s="56" t="s">
        <v>274</v>
      </c>
      <c r="E40" s="104"/>
      <c r="F40" s="104"/>
      <c r="G40" s="5">
        <f t="shared" si="7"/>
        <v>0</v>
      </c>
      <c r="H40" s="56" t="s">
        <v>275</v>
      </c>
      <c r="I40" s="56" t="s">
        <v>248</v>
      </c>
      <c r="J40" s="56" t="s">
        <v>249</v>
      </c>
      <c r="K40" s="104"/>
      <c r="L40" s="104"/>
      <c r="M40" s="9">
        <f t="shared" si="8"/>
        <v>0</v>
      </c>
    </row>
    <row r="41" spans="1:14">
      <c r="A41" s="193"/>
      <c r="B41" s="56" t="s">
        <v>276</v>
      </c>
      <c r="C41" s="56" t="s">
        <v>277</v>
      </c>
      <c r="D41" s="56" t="s">
        <v>278</v>
      </c>
      <c r="E41" s="104"/>
      <c r="F41" s="104"/>
      <c r="G41" s="5">
        <f t="shared" si="7"/>
        <v>0</v>
      </c>
      <c r="H41" s="56" t="s">
        <v>250</v>
      </c>
      <c r="I41" s="56" t="s">
        <v>279</v>
      </c>
      <c r="J41" s="56" t="s">
        <v>251</v>
      </c>
      <c r="K41" s="104"/>
      <c r="L41" s="104"/>
      <c r="M41" s="9">
        <f t="shared" si="8"/>
        <v>0</v>
      </c>
    </row>
    <row r="42" spans="1:14">
      <c r="A42" s="193"/>
      <c r="B42" s="56" t="s">
        <v>280</v>
      </c>
      <c r="C42" s="56" t="s">
        <v>252</v>
      </c>
      <c r="D42" s="56" t="s">
        <v>253</v>
      </c>
      <c r="E42" s="104">
        <v>2069526</v>
      </c>
      <c r="F42" s="104">
        <v>2400000</v>
      </c>
      <c r="G42" s="5">
        <f t="shared" si="7"/>
        <v>330474</v>
      </c>
      <c r="H42" s="198" t="s">
        <v>281</v>
      </c>
      <c r="I42" s="198" t="s">
        <v>282</v>
      </c>
      <c r="J42" s="56" t="s">
        <v>283</v>
      </c>
      <c r="K42" s="104">
        <v>67229613</v>
      </c>
      <c r="L42" s="104">
        <v>40850000</v>
      </c>
      <c r="M42" s="9">
        <f t="shared" si="8"/>
        <v>-26379613</v>
      </c>
    </row>
    <row r="43" spans="1:14">
      <c r="A43" s="193"/>
      <c r="B43" s="56" t="s">
        <v>284</v>
      </c>
      <c r="C43" s="56" t="s">
        <v>285</v>
      </c>
      <c r="D43" s="56" t="s">
        <v>286</v>
      </c>
      <c r="E43" s="104">
        <v>8000000</v>
      </c>
      <c r="F43" s="104">
        <v>5000000</v>
      </c>
      <c r="G43" s="5">
        <f t="shared" si="7"/>
        <v>-3000000</v>
      </c>
      <c r="H43" s="197"/>
      <c r="I43" s="197"/>
      <c r="J43" s="56" t="s">
        <v>254</v>
      </c>
      <c r="K43" s="104">
        <v>38432356</v>
      </c>
      <c r="L43" s="104"/>
      <c r="M43" s="9">
        <f t="shared" si="8"/>
        <v>-38432356</v>
      </c>
    </row>
    <row r="44" spans="1:14">
      <c r="A44" s="193"/>
      <c r="B44" s="56" t="s">
        <v>39</v>
      </c>
      <c r="C44" s="56" t="s">
        <v>556</v>
      </c>
      <c r="D44" s="56" t="s">
        <v>557</v>
      </c>
      <c r="E44" s="57"/>
      <c r="F44" s="57"/>
      <c r="G44" s="57">
        <f t="shared" ref="G44:G45" si="9">F44-E44</f>
        <v>0</v>
      </c>
      <c r="H44" s="198" t="s">
        <v>255</v>
      </c>
      <c r="I44" s="198" t="s">
        <v>256</v>
      </c>
      <c r="J44" s="56" t="s">
        <v>287</v>
      </c>
      <c r="K44" s="104">
        <v>400000</v>
      </c>
      <c r="L44" s="104"/>
      <c r="M44" s="9">
        <f t="shared" si="8"/>
        <v>-400000</v>
      </c>
    </row>
    <row r="45" spans="1:14">
      <c r="A45" s="193"/>
      <c r="B45" s="83"/>
      <c r="C45" s="83"/>
      <c r="D45" s="83"/>
      <c r="E45" s="57"/>
      <c r="F45" s="57"/>
      <c r="G45" s="57">
        <f t="shared" si="9"/>
        <v>0</v>
      </c>
      <c r="H45" s="197"/>
      <c r="I45" s="197"/>
      <c r="J45" s="56" t="s">
        <v>288</v>
      </c>
      <c r="K45" s="104">
        <v>2018031</v>
      </c>
      <c r="L45" s="104">
        <v>2400000</v>
      </c>
      <c r="M45" s="9">
        <f t="shared" si="8"/>
        <v>381969</v>
      </c>
    </row>
    <row r="46" spans="1:14" ht="17.25" thickBot="1">
      <c r="A46" s="194"/>
      <c r="B46" s="204" t="s">
        <v>258</v>
      </c>
      <c r="C46" s="205"/>
      <c r="D46" s="206"/>
      <c r="E46" s="84">
        <f>SUM(E35:E45)</f>
        <v>900000000</v>
      </c>
      <c r="F46" s="84">
        <f t="shared" ref="F46:G46" si="10">SUM(F35:F45)</f>
        <v>900000000</v>
      </c>
      <c r="G46" s="84">
        <f t="shared" si="10"/>
        <v>0</v>
      </c>
      <c r="H46" s="204" t="s">
        <v>258</v>
      </c>
      <c r="I46" s="205"/>
      <c r="J46" s="206"/>
      <c r="K46" s="84">
        <f>SUM(K35:K45)</f>
        <v>900000000</v>
      </c>
      <c r="L46" s="84">
        <f>SUM(L35:L45)</f>
        <v>900000000</v>
      </c>
      <c r="M46" s="85">
        <f>SUM(M35:M45)</f>
        <v>0</v>
      </c>
    </row>
    <row r="47" spans="1:14">
      <c r="A47" s="157" t="s">
        <v>65</v>
      </c>
      <c r="B47" s="160" t="s">
        <v>66</v>
      </c>
      <c r="C47" s="4" t="s">
        <v>11</v>
      </c>
      <c r="D47" s="4" t="s">
        <v>67</v>
      </c>
      <c r="E47" s="5">
        <v>1056831000</v>
      </c>
      <c r="F47" s="5">
        <v>1132121000</v>
      </c>
      <c r="G47" s="5">
        <f>'[1]2023 예산총괄표(20221207)'!G21</f>
        <v>-75290000</v>
      </c>
      <c r="H47" s="4" t="s">
        <v>45</v>
      </c>
      <c r="I47" s="4" t="s">
        <v>68</v>
      </c>
      <c r="J47" s="4" t="s">
        <v>69</v>
      </c>
      <c r="K47" s="5"/>
      <c r="L47" s="5"/>
      <c r="M47" s="9">
        <f>L47-K47</f>
        <v>0</v>
      </c>
    </row>
    <row r="48" spans="1:14">
      <c r="A48" s="158"/>
      <c r="B48" s="161"/>
      <c r="C48" s="4" t="s">
        <v>13</v>
      </c>
      <c r="D48" s="4" t="s">
        <v>70</v>
      </c>
      <c r="E48" s="5">
        <v>3700000</v>
      </c>
      <c r="F48" s="5">
        <v>3700000</v>
      </c>
      <c r="G48" s="5">
        <f>'[1]2023 예산총괄표(20221207)'!G22</f>
        <v>0</v>
      </c>
      <c r="H48" s="4" t="s">
        <v>14</v>
      </c>
      <c r="I48" s="4" t="s">
        <v>47</v>
      </c>
      <c r="J48" s="4" t="s">
        <v>71</v>
      </c>
      <c r="K48" s="5">
        <v>97478000</v>
      </c>
      <c r="L48" s="5">
        <v>102778000</v>
      </c>
      <c r="M48" s="9">
        <f t="shared" ref="M48:M57" si="11">L48-K48</f>
        <v>5300000</v>
      </c>
    </row>
    <row r="49" spans="1:14" ht="27">
      <c r="A49" s="158"/>
      <c r="B49" s="162"/>
      <c r="C49" s="4" t="s">
        <v>72</v>
      </c>
      <c r="D49" s="6" t="s">
        <v>73</v>
      </c>
      <c r="E49" s="5">
        <v>130208042</v>
      </c>
      <c r="F49" s="5">
        <v>136461000</v>
      </c>
      <c r="G49" s="5">
        <f>'[1]2023 예산총괄표(20221207)'!G23</f>
        <v>-6252958</v>
      </c>
      <c r="H49" s="4" t="s">
        <v>48</v>
      </c>
      <c r="I49" s="4" t="s">
        <v>49</v>
      </c>
      <c r="J49" s="4" t="s">
        <v>74</v>
      </c>
      <c r="K49" s="5">
        <v>2689466000</v>
      </c>
      <c r="L49" s="5">
        <v>2027521000</v>
      </c>
      <c r="M49" s="9">
        <f t="shared" si="11"/>
        <v>-661945000</v>
      </c>
    </row>
    <row r="50" spans="1:14">
      <c r="A50" s="158"/>
      <c r="B50" s="4" t="s">
        <v>50</v>
      </c>
      <c r="C50" s="4" t="s">
        <v>51</v>
      </c>
      <c r="D50" s="4" t="s">
        <v>75</v>
      </c>
      <c r="E50" s="5">
        <v>122000000</v>
      </c>
      <c r="F50" s="5">
        <v>32000000</v>
      </c>
      <c r="G50" s="5">
        <f>'[1]2023 예산총괄표(20221207)'!G24</f>
        <v>90000000</v>
      </c>
      <c r="H50" s="163" t="s">
        <v>76</v>
      </c>
      <c r="I50" s="163" t="s">
        <v>77</v>
      </c>
      <c r="J50" s="4" t="s">
        <v>78</v>
      </c>
      <c r="K50" s="5">
        <v>317360000</v>
      </c>
      <c r="L50" s="5">
        <v>272720000</v>
      </c>
      <c r="M50" s="9">
        <f t="shared" si="11"/>
        <v>-44640000</v>
      </c>
      <c r="N50" s="10"/>
    </row>
    <row r="51" spans="1:14">
      <c r="A51" s="158"/>
      <c r="B51" s="4" t="s">
        <v>22</v>
      </c>
      <c r="C51" s="4" t="s">
        <v>23</v>
      </c>
      <c r="D51" s="4" t="s">
        <v>54</v>
      </c>
      <c r="E51" s="5">
        <v>1943827000</v>
      </c>
      <c r="F51" s="5">
        <v>1449029000</v>
      </c>
      <c r="G51" s="5">
        <f>'[1]2023 예산총괄표(20221207)'!G25</f>
        <v>494798000</v>
      </c>
      <c r="H51" s="162"/>
      <c r="I51" s="162"/>
      <c r="J51" s="4" t="s">
        <v>24</v>
      </c>
      <c r="K51" s="5">
        <v>84030000</v>
      </c>
      <c r="L51" s="5">
        <v>83820000</v>
      </c>
      <c r="M51" s="9">
        <f t="shared" si="11"/>
        <v>-210000</v>
      </c>
      <c r="N51" s="10"/>
    </row>
    <row r="52" spans="1:14">
      <c r="A52" s="158"/>
      <c r="B52" s="4" t="s">
        <v>79</v>
      </c>
      <c r="C52" s="4" t="s">
        <v>55</v>
      </c>
      <c r="D52" s="4" t="s">
        <v>80</v>
      </c>
      <c r="E52" s="5"/>
      <c r="F52" s="5"/>
      <c r="G52" s="5">
        <f>'[1]2023 예산총괄표(20221207)'!G26</f>
        <v>0</v>
      </c>
      <c r="H52" s="4" t="s">
        <v>81</v>
      </c>
      <c r="I52" s="4" t="s">
        <v>26</v>
      </c>
      <c r="J52" s="4" t="s">
        <v>27</v>
      </c>
      <c r="K52" s="5">
        <v>0</v>
      </c>
      <c r="L52" s="5">
        <v>0</v>
      </c>
      <c r="M52" s="9">
        <f t="shared" si="11"/>
        <v>0</v>
      </c>
    </row>
    <row r="53" spans="1:14">
      <c r="A53" s="158"/>
      <c r="B53" s="4" t="s">
        <v>58</v>
      </c>
      <c r="C53" s="4" t="s">
        <v>82</v>
      </c>
      <c r="D53" s="4" t="s">
        <v>83</v>
      </c>
      <c r="E53" s="5"/>
      <c r="F53" s="5"/>
      <c r="G53" s="5">
        <f>'[1]2023 예산총괄표(20221207)'!G27</f>
        <v>0</v>
      </c>
      <c r="H53" s="4" t="s">
        <v>59</v>
      </c>
      <c r="I53" s="4" t="s">
        <v>60</v>
      </c>
      <c r="J53" s="4" t="s">
        <v>84</v>
      </c>
      <c r="K53" s="5">
        <v>25000000</v>
      </c>
      <c r="L53" s="5">
        <v>12000000</v>
      </c>
      <c r="M53" s="9">
        <f t="shared" si="11"/>
        <v>-13000000</v>
      </c>
    </row>
    <row r="54" spans="1:14">
      <c r="A54" s="158"/>
      <c r="B54" s="4" t="s">
        <v>32</v>
      </c>
      <c r="C54" s="4" t="s">
        <v>85</v>
      </c>
      <c r="D54" s="4" t="s">
        <v>34</v>
      </c>
      <c r="E54" s="5"/>
      <c r="F54" s="5"/>
      <c r="G54" s="5">
        <f>'[1]2023 예산총괄표(20221207)'!G28</f>
        <v>0</v>
      </c>
      <c r="H54" s="163" t="s">
        <v>86</v>
      </c>
      <c r="I54" s="163" t="s">
        <v>35</v>
      </c>
      <c r="J54" s="4" t="s">
        <v>36</v>
      </c>
      <c r="K54" s="5">
        <v>38335369</v>
      </c>
      <c r="L54" s="5">
        <v>39264000</v>
      </c>
      <c r="M54" s="9">
        <f t="shared" si="11"/>
        <v>928631</v>
      </c>
    </row>
    <row r="55" spans="1:14">
      <c r="A55" s="158"/>
      <c r="B55" s="4" t="s">
        <v>87</v>
      </c>
      <c r="C55" s="4" t="s">
        <v>37</v>
      </c>
      <c r="D55" s="4" t="s">
        <v>88</v>
      </c>
      <c r="E55" s="5">
        <v>320523899</v>
      </c>
      <c r="F55" s="5">
        <v>17428000</v>
      </c>
      <c r="G55" s="5">
        <f>'[1]2023 예산총괄표(20221207)'!G29</f>
        <v>303095899</v>
      </c>
      <c r="H55" s="162"/>
      <c r="I55" s="162"/>
      <c r="J55" s="4" t="s">
        <v>89</v>
      </c>
      <c r="K55" s="5">
        <v>305248572</v>
      </c>
      <c r="L55" s="5">
        <v>206064000</v>
      </c>
      <c r="M55" s="9">
        <f t="shared" si="11"/>
        <v>-99184572</v>
      </c>
    </row>
    <row r="56" spans="1:14">
      <c r="A56" s="158"/>
      <c r="B56" s="4" t="s">
        <v>39</v>
      </c>
      <c r="C56" s="4" t="s">
        <v>39</v>
      </c>
      <c r="D56" s="4" t="s">
        <v>39</v>
      </c>
      <c r="E56" s="5"/>
      <c r="F56" s="5"/>
      <c r="G56" s="5">
        <f>'[1]2023 예산총괄표(20221207)'!G30</f>
        <v>0</v>
      </c>
      <c r="H56" s="163" t="s">
        <v>40</v>
      </c>
      <c r="I56" s="163" t="s">
        <v>41</v>
      </c>
      <c r="J56" s="4" t="s">
        <v>42</v>
      </c>
      <c r="K56" s="5">
        <v>72000</v>
      </c>
      <c r="L56" s="5">
        <v>72000</v>
      </c>
      <c r="M56" s="9">
        <f t="shared" si="11"/>
        <v>0</v>
      </c>
    </row>
    <row r="57" spans="1:14">
      <c r="A57" s="158"/>
      <c r="B57" s="11"/>
      <c r="C57" s="11"/>
      <c r="D57" s="11"/>
      <c r="E57" s="5"/>
      <c r="F57" s="5"/>
      <c r="G57" s="5">
        <f>'[1]2023 예산총괄표(20221207)'!G31</f>
        <v>0</v>
      </c>
      <c r="H57" s="162"/>
      <c r="I57" s="162"/>
      <c r="J57" s="4" t="s">
        <v>63</v>
      </c>
      <c r="K57" s="5">
        <v>20100000</v>
      </c>
      <c r="L57" s="5">
        <v>26500000</v>
      </c>
      <c r="M57" s="9">
        <f t="shared" si="11"/>
        <v>6400000</v>
      </c>
    </row>
    <row r="58" spans="1:14" ht="17.25" thickBot="1">
      <c r="A58" s="159"/>
      <c r="B58" s="154" t="s">
        <v>64</v>
      </c>
      <c r="C58" s="155"/>
      <c r="D58" s="156"/>
      <c r="E58" s="12">
        <f>SUM(E47:E56)</f>
        <v>3577089941</v>
      </c>
      <c r="F58" s="12">
        <f>SUM(F47:F57)</f>
        <v>2770739000</v>
      </c>
      <c r="G58" s="12">
        <f>F58-E58</f>
        <v>-806350941</v>
      </c>
      <c r="H58" s="154" t="s">
        <v>44</v>
      </c>
      <c r="I58" s="155"/>
      <c r="J58" s="156"/>
      <c r="K58" s="12">
        <f>SUM(K47:K57)</f>
        <v>3577089941</v>
      </c>
      <c r="L58" s="12">
        <f>SUM(L47:L57)</f>
        <v>2770739000</v>
      </c>
      <c r="M58" s="13">
        <f>SUM(M47:M57)</f>
        <v>-806350941</v>
      </c>
    </row>
    <row r="59" spans="1:14">
      <c r="A59" s="157" t="s">
        <v>90</v>
      </c>
      <c r="B59" s="160" t="s">
        <v>66</v>
      </c>
      <c r="C59" s="4" t="s">
        <v>91</v>
      </c>
      <c r="D59" s="4" t="s">
        <v>67</v>
      </c>
      <c r="E59" s="5">
        <v>1327862850</v>
      </c>
      <c r="F59" s="5">
        <v>1368345870</v>
      </c>
      <c r="G59" s="5">
        <f>F59-E59</f>
        <v>40483020</v>
      </c>
      <c r="H59" s="4" t="s">
        <v>45</v>
      </c>
      <c r="I59" s="4" t="s">
        <v>68</v>
      </c>
      <c r="J59" s="4" t="s">
        <v>69</v>
      </c>
      <c r="K59" s="5"/>
      <c r="L59" s="5"/>
      <c r="M59" s="9">
        <f>L59-K59</f>
        <v>0</v>
      </c>
    </row>
    <row r="60" spans="1:14">
      <c r="A60" s="158"/>
      <c r="B60" s="161"/>
      <c r="C60" s="4" t="s">
        <v>13</v>
      </c>
      <c r="D60" s="4" t="s">
        <v>46</v>
      </c>
      <c r="E60" s="5">
        <v>8499200</v>
      </c>
      <c r="F60" s="5">
        <v>9394200</v>
      </c>
      <c r="G60" s="5">
        <f t="shared" ref="G60:G69" si="12">F60-E60</f>
        <v>895000</v>
      </c>
      <c r="H60" s="4" t="s">
        <v>14</v>
      </c>
      <c r="I60" s="4" t="s">
        <v>47</v>
      </c>
      <c r="J60" s="4" t="s">
        <v>15</v>
      </c>
      <c r="K60" s="5">
        <v>143704500</v>
      </c>
      <c r="L60" s="5">
        <v>150480000</v>
      </c>
      <c r="M60" s="9">
        <f t="shared" ref="M60:M69" si="13">L60-K60</f>
        <v>6775500</v>
      </c>
    </row>
    <row r="61" spans="1:14" ht="27">
      <c r="A61" s="158"/>
      <c r="B61" s="162"/>
      <c r="C61" s="4" t="s">
        <v>72</v>
      </c>
      <c r="D61" s="6" t="s">
        <v>73</v>
      </c>
      <c r="E61" s="5">
        <v>142044322</v>
      </c>
      <c r="F61" s="5">
        <v>137982280</v>
      </c>
      <c r="G61" s="5">
        <f t="shared" si="12"/>
        <v>-4062042</v>
      </c>
      <c r="H61" s="4" t="s">
        <v>48</v>
      </c>
      <c r="I61" s="4" t="s">
        <v>19</v>
      </c>
      <c r="J61" s="4" t="s">
        <v>74</v>
      </c>
      <c r="K61" s="5">
        <v>2062082800</v>
      </c>
      <c r="L61" s="5">
        <v>1580011700</v>
      </c>
      <c r="M61" s="9">
        <f t="shared" si="13"/>
        <v>-482071100</v>
      </c>
    </row>
    <row r="62" spans="1:14">
      <c r="A62" s="158"/>
      <c r="B62" s="4" t="s">
        <v>20</v>
      </c>
      <c r="C62" s="4" t="s">
        <v>51</v>
      </c>
      <c r="D62" s="4" t="s">
        <v>92</v>
      </c>
      <c r="E62" s="5">
        <v>63336000</v>
      </c>
      <c r="F62" s="5">
        <v>27745000</v>
      </c>
      <c r="G62" s="5">
        <f t="shared" si="12"/>
        <v>-35591000</v>
      </c>
      <c r="H62" s="163" t="s">
        <v>76</v>
      </c>
      <c r="I62" s="163" t="s">
        <v>21</v>
      </c>
      <c r="J62" s="4" t="s">
        <v>78</v>
      </c>
      <c r="K62" s="5">
        <v>135458006</v>
      </c>
      <c r="L62" s="5">
        <v>90200000</v>
      </c>
      <c r="M62" s="9">
        <f t="shared" si="13"/>
        <v>-45258006</v>
      </c>
      <c r="N62" s="10"/>
    </row>
    <row r="63" spans="1:14">
      <c r="A63" s="158"/>
      <c r="B63" s="4" t="s">
        <v>52</v>
      </c>
      <c r="C63" s="4" t="s">
        <v>53</v>
      </c>
      <c r="D63" s="4" t="s">
        <v>54</v>
      </c>
      <c r="E63" s="5">
        <v>1068646430</v>
      </c>
      <c r="F63" s="5">
        <v>538855500</v>
      </c>
      <c r="G63" s="5">
        <f t="shared" si="12"/>
        <v>-529790930</v>
      </c>
      <c r="H63" s="162"/>
      <c r="I63" s="162"/>
      <c r="J63" s="4" t="s">
        <v>24</v>
      </c>
      <c r="K63" s="5">
        <v>184906000</v>
      </c>
      <c r="L63" s="5">
        <v>180906000</v>
      </c>
      <c r="M63" s="9">
        <f t="shared" si="13"/>
        <v>-4000000</v>
      </c>
    </row>
    <row r="64" spans="1:14">
      <c r="A64" s="158"/>
      <c r="B64" s="4" t="s">
        <v>79</v>
      </c>
      <c r="C64" s="4" t="s">
        <v>25</v>
      </c>
      <c r="D64" s="4" t="s">
        <v>56</v>
      </c>
      <c r="E64" s="5"/>
      <c r="F64" s="5"/>
      <c r="G64" s="5">
        <f t="shared" si="12"/>
        <v>0</v>
      </c>
      <c r="H64" s="4" t="s">
        <v>81</v>
      </c>
      <c r="I64" s="4" t="s">
        <v>57</v>
      </c>
      <c r="J64" s="4" t="s">
        <v>93</v>
      </c>
      <c r="K64" s="5"/>
      <c r="L64" s="5"/>
      <c r="M64" s="9">
        <f t="shared" si="13"/>
        <v>0</v>
      </c>
    </row>
    <row r="65" spans="1:14">
      <c r="A65" s="158"/>
      <c r="B65" s="4" t="s">
        <v>58</v>
      </c>
      <c r="C65" s="4" t="s">
        <v>94</v>
      </c>
      <c r="D65" s="4" t="s">
        <v>83</v>
      </c>
      <c r="E65" s="5"/>
      <c r="F65" s="5"/>
      <c r="G65" s="5">
        <f t="shared" si="12"/>
        <v>0</v>
      </c>
      <c r="H65" s="4" t="s">
        <v>29</v>
      </c>
      <c r="I65" s="4" t="s">
        <v>30</v>
      </c>
      <c r="J65" s="4" t="s">
        <v>31</v>
      </c>
      <c r="K65" s="5">
        <v>10000000</v>
      </c>
      <c r="L65" s="5">
        <v>10000000</v>
      </c>
      <c r="M65" s="9">
        <f t="shared" si="13"/>
        <v>0</v>
      </c>
    </row>
    <row r="66" spans="1:14">
      <c r="A66" s="158"/>
      <c r="B66" s="4" t="s">
        <v>32</v>
      </c>
      <c r="C66" s="4" t="s">
        <v>85</v>
      </c>
      <c r="D66" s="4" t="s">
        <v>34</v>
      </c>
      <c r="E66" s="5">
        <v>1000000</v>
      </c>
      <c r="F66" s="5">
        <v>1000000</v>
      </c>
      <c r="G66" s="5">
        <f t="shared" si="12"/>
        <v>0</v>
      </c>
      <c r="H66" s="163" t="s">
        <v>86</v>
      </c>
      <c r="I66" s="163" t="s">
        <v>35</v>
      </c>
      <c r="J66" s="4" t="s">
        <v>36</v>
      </c>
      <c r="K66" s="5">
        <v>39324859</v>
      </c>
      <c r="L66" s="5">
        <v>40986391</v>
      </c>
      <c r="M66" s="9">
        <f t="shared" si="13"/>
        <v>1661532</v>
      </c>
    </row>
    <row r="67" spans="1:14">
      <c r="A67" s="158"/>
      <c r="B67" s="4" t="s">
        <v>87</v>
      </c>
      <c r="C67" s="4" t="s">
        <v>95</v>
      </c>
      <c r="D67" s="4" t="s">
        <v>88</v>
      </c>
      <c r="E67" s="5">
        <v>286108198</v>
      </c>
      <c r="F67" s="5">
        <v>196673150</v>
      </c>
      <c r="G67" s="5">
        <f t="shared" si="12"/>
        <v>-89435048</v>
      </c>
      <c r="H67" s="162"/>
      <c r="I67" s="162"/>
      <c r="J67" s="4" t="s">
        <v>89</v>
      </c>
      <c r="K67" s="5">
        <v>306533046</v>
      </c>
      <c r="L67" s="5">
        <v>211709952</v>
      </c>
      <c r="M67" s="9">
        <f t="shared" si="13"/>
        <v>-94823094</v>
      </c>
    </row>
    <row r="68" spans="1:14">
      <c r="A68" s="158"/>
      <c r="B68" s="4" t="s">
        <v>39</v>
      </c>
      <c r="C68" s="4" t="s">
        <v>39</v>
      </c>
      <c r="D68" s="4" t="s">
        <v>39</v>
      </c>
      <c r="E68" s="5"/>
      <c r="F68" s="5"/>
      <c r="G68" s="5">
        <f t="shared" si="12"/>
        <v>0</v>
      </c>
      <c r="H68" s="163" t="s">
        <v>40</v>
      </c>
      <c r="I68" s="163" t="s">
        <v>96</v>
      </c>
      <c r="J68" s="4" t="s">
        <v>62</v>
      </c>
      <c r="K68" s="5">
        <v>396719</v>
      </c>
      <c r="L68" s="5">
        <v>294957</v>
      </c>
      <c r="M68" s="9">
        <f t="shared" si="13"/>
        <v>-101762</v>
      </c>
    </row>
    <row r="69" spans="1:14">
      <c r="A69" s="158"/>
      <c r="B69" s="11"/>
      <c r="C69" s="11"/>
      <c r="D69" s="11"/>
      <c r="E69" s="5"/>
      <c r="F69" s="5"/>
      <c r="G69" s="5">
        <f t="shared" si="12"/>
        <v>0</v>
      </c>
      <c r="H69" s="162"/>
      <c r="I69" s="162"/>
      <c r="J69" s="4" t="s">
        <v>43</v>
      </c>
      <c r="K69" s="5">
        <v>15091070</v>
      </c>
      <c r="L69" s="5">
        <v>15407000</v>
      </c>
      <c r="M69" s="9">
        <f t="shared" si="13"/>
        <v>315930</v>
      </c>
    </row>
    <row r="70" spans="1:14" ht="17.25" thickBot="1">
      <c r="A70" s="159"/>
      <c r="B70" s="154" t="s">
        <v>64</v>
      </c>
      <c r="C70" s="155"/>
      <c r="D70" s="156"/>
      <c r="E70" s="12">
        <f>SUM(E59:E69)</f>
        <v>2897497000</v>
      </c>
      <c r="F70" s="12">
        <f>SUM(F59:F69)</f>
        <v>2279996000</v>
      </c>
      <c r="G70" s="12">
        <f>SUM(G59:G69)</f>
        <v>-617501000</v>
      </c>
      <c r="H70" s="154" t="s">
        <v>44</v>
      </c>
      <c r="I70" s="155"/>
      <c r="J70" s="156"/>
      <c r="K70" s="12">
        <f>SUM(K59:K69)</f>
        <v>2897497000</v>
      </c>
      <c r="L70" s="12">
        <f>SUM(L59:L69)</f>
        <v>2279996000</v>
      </c>
      <c r="M70" s="13">
        <f>SUM(M59:M69)</f>
        <v>-617501000</v>
      </c>
    </row>
    <row r="71" spans="1:14">
      <c r="A71" s="168" t="s">
        <v>97</v>
      </c>
      <c r="B71" s="160" t="s">
        <v>66</v>
      </c>
      <c r="C71" s="4" t="s">
        <v>91</v>
      </c>
      <c r="D71" s="4" t="s">
        <v>98</v>
      </c>
      <c r="E71" s="5">
        <v>390340610</v>
      </c>
      <c r="F71" s="5">
        <v>400505200</v>
      </c>
      <c r="G71" s="5">
        <f>F71-E71</f>
        <v>10164590</v>
      </c>
      <c r="H71" s="4" t="s">
        <v>45</v>
      </c>
      <c r="I71" s="4" t="s">
        <v>68</v>
      </c>
      <c r="J71" s="4" t="s">
        <v>12</v>
      </c>
      <c r="K71" s="5"/>
      <c r="L71" s="5"/>
      <c r="M71" s="9">
        <f>L71-K71</f>
        <v>0</v>
      </c>
    </row>
    <row r="72" spans="1:14">
      <c r="A72" s="169"/>
      <c r="B72" s="161"/>
      <c r="C72" s="4" t="s">
        <v>99</v>
      </c>
      <c r="D72" s="4" t="s">
        <v>70</v>
      </c>
      <c r="E72" s="5">
        <v>2050000</v>
      </c>
      <c r="F72" s="5">
        <v>3600000</v>
      </c>
      <c r="G72" s="5">
        <f t="shared" ref="G72:G81" si="14">F72-E72</f>
        <v>1550000</v>
      </c>
      <c r="H72" s="4" t="s">
        <v>14</v>
      </c>
      <c r="I72" s="4" t="s">
        <v>100</v>
      </c>
      <c r="J72" s="4" t="s">
        <v>71</v>
      </c>
      <c r="K72" s="5">
        <v>2569749000</v>
      </c>
      <c r="L72" s="5">
        <v>3126279000</v>
      </c>
      <c r="M72" s="9">
        <f t="shared" ref="M72:M81" si="15">L72-K72</f>
        <v>556530000</v>
      </c>
    </row>
    <row r="73" spans="1:14" ht="27">
      <c r="A73" s="169"/>
      <c r="B73" s="162"/>
      <c r="C73" s="4" t="s">
        <v>16</v>
      </c>
      <c r="D73" s="6" t="s">
        <v>17</v>
      </c>
      <c r="E73" s="5">
        <v>8743000</v>
      </c>
      <c r="F73" s="5">
        <v>14900000</v>
      </c>
      <c r="G73" s="5">
        <f t="shared" si="14"/>
        <v>6157000</v>
      </c>
      <c r="H73" s="4" t="s">
        <v>18</v>
      </c>
      <c r="I73" s="4" t="s">
        <v>49</v>
      </c>
      <c r="J73" s="4" t="s">
        <v>74</v>
      </c>
      <c r="K73" s="5">
        <v>3537881000</v>
      </c>
      <c r="L73" s="5">
        <v>3561706000</v>
      </c>
      <c r="M73" s="9">
        <f t="shared" si="15"/>
        <v>23825000</v>
      </c>
    </row>
    <row r="74" spans="1:14">
      <c r="A74" s="169"/>
      <c r="B74" s="4" t="s">
        <v>50</v>
      </c>
      <c r="C74" s="4" t="s">
        <v>51</v>
      </c>
      <c r="D74" s="4" t="s">
        <v>92</v>
      </c>
      <c r="E74" s="5">
        <v>13100000</v>
      </c>
      <c r="F74" s="5">
        <v>2000000</v>
      </c>
      <c r="G74" s="5">
        <f t="shared" si="14"/>
        <v>-11100000</v>
      </c>
      <c r="H74" s="163" t="s">
        <v>101</v>
      </c>
      <c r="I74" s="163" t="s">
        <v>21</v>
      </c>
      <c r="J74" s="4" t="s">
        <v>102</v>
      </c>
      <c r="K74" s="5">
        <v>1500200</v>
      </c>
      <c r="L74" s="5">
        <v>1000200</v>
      </c>
      <c r="M74" s="9">
        <f t="shared" si="15"/>
        <v>-500000</v>
      </c>
      <c r="N74" s="10"/>
    </row>
    <row r="75" spans="1:14">
      <c r="A75" s="169"/>
      <c r="B75" s="4" t="s">
        <v>22</v>
      </c>
      <c r="C75" s="4" t="s">
        <v>103</v>
      </c>
      <c r="D75" s="4" t="s">
        <v>54</v>
      </c>
      <c r="E75" s="5">
        <v>5289824725</v>
      </c>
      <c r="F75" s="5">
        <v>5663641800</v>
      </c>
      <c r="G75" s="5">
        <f t="shared" si="14"/>
        <v>373817075</v>
      </c>
      <c r="H75" s="162"/>
      <c r="I75" s="162"/>
      <c r="J75" s="4" t="s">
        <v>104</v>
      </c>
      <c r="K75" s="5">
        <v>10001800</v>
      </c>
      <c r="L75" s="5">
        <v>10001800</v>
      </c>
      <c r="M75" s="9">
        <f t="shared" si="15"/>
        <v>0</v>
      </c>
    </row>
    <row r="76" spans="1:14">
      <c r="A76" s="169"/>
      <c r="B76" s="4" t="s">
        <v>105</v>
      </c>
      <c r="C76" s="4" t="s">
        <v>55</v>
      </c>
      <c r="D76" s="4" t="s">
        <v>106</v>
      </c>
      <c r="E76" s="5"/>
      <c r="F76" s="5"/>
      <c r="G76" s="5">
        <f t="shared" si="14"/>
        <v>0</v>
      </c>
      <c r="H76" s="4" t="s">
        <v>81</v>
      </c>
      <c r="I76" s="4" t="s">
        <v>107</v>
      </c>
      <c r="J76" s="4" t="s">
        <v>93</v>
      </c>
      <c r="K76" s="5"/>
      <c r="L76" s="5"/>
      <c r="M76" s="9">
        <f t="shared" si="15"/>
        <v>0</v>
      </c>
    </row>
    <row r="77" spans="1:14">
      <c r="A77" s="169"/>
      <c r="B77" s="4" t="s">
        <v>28</v>
      </c>
      <c r="C77" s="4" t="s">
        <v>82</v>
      </c>
      <c r="D77" s="4" t="s">
        <v>108</v>
      </c>
      <c r="E77" s="5"/>
      <c r="F77" s="5"/>
      <c r="G77" s="5">
        <f t="shared" si="14"/>
        <v>0</v>
      </c>
      <c r="H77" s="4" t="s">
        <v>59</v>
      </c>
      <c r="I77" s="4" t="s">
        <v>60</v>
      </c>
      <c r="J77" s="4" t="s">
        <v>109</v>
      </c>
      <c r="K77" s="5"/>
      <c r="L77" s="5"/>
      <c r="M77" s="9">
        <f t="shared" si="15"/>
        <v>0</v>
      </c>
    </row>
    <row r="78" spans="1:14">
      <c r="A78" s="169"/>
      <c r="B78" s="4" t="s">
        <v>110</v>
      </c>
      <c r="C78" s="4" t="s">
        <v>85</v>
      </c>
      <c r="D78" s="4" t="s">
        <v>34</v>
      </c>
      <c r="E78" s="5"/>
      <c r="F78" s="5"/>
      <c r="G78" s="5">
        <f t="shared" si="14"/>
        <v>0</v>
      </c>
      <c r="H78" s="163" t="s">
        <v>86</v>
      </c>
      <c r="I78" s="163" t="s">
        <v>35</v>
      </c>
      <c r="J78" s="4" t="s">
        <v>111</v>
      </c>
      <c r="K78" s="5">
        <v>20344512</v>
      </c>
      <c r="L78" s="5">
        <v>18000000</v>
      </c>
      <c r="M78" s="9">
        <f t="shared" si="15"/>
        <v>-2344512</v>
      </c>
    </row>
    <row r="79" spans="1:14">
      <c r="A79" s="169"/>
      <c r="B79" s="4" t="s">
        <v>87</v>
      </c>
      <c r="C79" s="4" t="s">
        <v>61</v>
      </c>
      <c r="D79" s="4" t="s">
        <v>88</v>
      </c>
      <c r="E79" s="5">
        <v>442410665</v>
      </c>
      <c r="F79" s="5">
        <v>637957000</v>
      </c>
      <c r="G79" s="5">
        <f t="shared" si="14"/>
        <v>195546335</v>
      </c>
      <c r="H79" s="162"/>
      <c r="I79" s="162"/>
      <c r="J79" s="4" t="s">
        <v>89</v>
      </c>
      <c r="K79" s="5">
        <v>3873700</v>
      </c>
      <c r="L79" s="5">
        <v>2998000</v>
      </c>
      <c r="M79" s="9">
        <f t="shared" si="15"/>
        <v>-875700</v>
      </c>
    </row>
    <row r="80" spans="1:14">
      <c r="A80" s="169"/>
      <c r="B80" s="4" t="s">
        <v>39</v>
      </c>
      <c r="C80" s="4" t="s">
        <v>39</v>
      </c>
      <c r="D80" s="4" t="s">
        <v>39</v>
      </c>
      <c r="E80" s="5"/>
      <c r="F80" s="5"/>
      <c r="G80" s="5">
        <f t="shared" si="14"/>
        <v>0</v>
      </c>
      <c r="H80" s="163" t="s">
        <v>40</v>
      </c>
      <c r="I80" s="163" t="s">
        <v>41</v>
      </c>
      <c r="J80" s="4" t="s">
        <v>62</v>
      </c>
      <c r="K80" s="5">
        <v>118788</v>
      </c>
      <c r="L80" s="5">
        <v>119000</v>
      </c>
      <c r="M80" s="9">
        <f t="shared" si="15"/>
        <v>212</v>
      </c>
    </row>
    <row r="81" spans="1:14">
      <c r="A81" s="169"/>
      <c r="B81" s="11"/>
      <c r="C81" s="11"/>
      <c r="D81" s="11"/>
      <c r="E81" s="5">
        <v>0</v>
      </c>
      <c r="F81" s="5">
        <v>0</v>
      </c>
      <c r="G81" s="5">
        <f t="shared" si="14"/>
        <v>0</v>
      </c>
      <c r="H81" s="162"/>
      <c r="I81" s="162"/>
      <c r="J81" s="4" t="s">
        <v>43</v>
      </c>
      <c r="K81" s="5">
        <v>3000000</v>
      </c>
      <c r="L81" s="5">
        <v>2500000</v>
      </c>
      <c r="M81" s="9">
        <f t="shared" si="15"/>
        <v>-500000</v>
      </c>
    </row>
    <row r="82" spans="1:14" ht="17.25" thickBot="1">
      <c r="A82" s="170"/>
      <c r="B82" s="154" t="s">
        <v>44</v>
      </c>
      <c r="C82" s="155"/>
      <c r="D82" s="156"/>
      <c r="E82" s="12">
        <f>SUM(E71:E81)</f>
        <v>6146469000</v>
      </c>
      <c r="F82" s="12">
        <f>SUM(F71:F81)</f>
        <v>6722604000</v>
      </c>
      <c r="G82" s="12">
        <f>SUM(G71:G81)</f>
        <v>576135000</v>
      </c>
      <c r="H82" s="154" t="s">
        <v>64</v>
      </c>
      <c r="I82" s="155"/>
      <c r="J82" s="156"/>
      <c r="K82" s="12">
        <f>SUM(K71:K81)</f>
        <v>6146469000</v>
      </c>
      <c r="L82" s="12">
        <f>SUM(L71:L81)</f>
        <v>6722604000</v>
      </c>
      <c r="M82" s="13">
        <f>SUM(M71:M81)</f>
        <v>576135000</v>
      </c>
      <c r="N82" s="10"/>
    </row>
    <row r="83" spans="1:14" customFormat="1" ht="20.100000000000001" customHeight="1">
      <c r="A83" s="171" t="s">
        <v>112</v>
      </c>
      <c r="B83" s="232" t="s">
        <v>113</v>
      </c>
      <c r="C83" s="86" t="s">
        <v>114</v>
      </c>
      <c r="D83" s="86" t="s">
        <v>115</v>
      </c>
      <c r="E83" s="87">
        <v>2101039640</v>
      </c>
      <c r="F83" s="88">
        <v>2113367360</v>
      </c>
      <c r="G83" s="88">
        <f>F83-E83</f>
        <v>12327720</v>
      </c>
      <c r="H83" s="89" t="s">
        <v>292</v>
      </c>
      <c r="I83" s="90" t="s">
        <v>116</v>
      </c>
      <c r="J83" s="91" t="s">
        <v>117</v>
      </c>
      <c r="K83" s="88">
        <v>498660090</v>
      </c>
      <c r="L83" s="88">
        <v>542471668</v>
      </c>
      <c r="M83" s="92">
        <f t="shared" ref="M83:M91" si="16">L83-K83</f>
        <v>43811578</v>
      </c>
    </row>
    <row r="84" spans="1:14" customFormat="1" ht="20.100000000000001" customHeight="1">
      <c r="A84" s="172"/>
      <c r="B84" s="232"/>
      <c r="C84" s="23" t="s">
        <v>118</v>
      </c>
      <c r="D84" s="23" t="s">
        <v>119</v>
      </c>
      <c r="E84" s="24">
        <v>44960000</v>
      </c>
      <c r="F84" s="21">
        <v>52160000</v>
      </c>
      <c r="G84" s="21">
        <f>F84-E84</f>
        <v>7200000</v>
      </c>
      <c r="H84" s="93" t="s">
        <v>120</v>
      </c>
      <c r="I84" s="94" t="s">
        <v>293</v>
      </c>
      <c r="J84" s="105" t="s">
        <v>121</v>
      </c>
      <c r="K84" s="21">
        <v>400000</v>
      </c>
      <c r="L84" s="21">
        <v>400000</v>
      </c>
      <c r="M84" s="22">
        <f t="shared" si="16"/>
        <v>0</v>
      </c>
    </row>
    <row r="85" spans="1:14" customFormat="1" ht="20.100000000000001" customHeight="1">
      <c r="A85" s="172"/>
      <c r="B85" s="232"/>
      <c r="C85" s="176" t="s">
        <v>122</v>
      </c>
      <c r="D85" s="176" t="s">
        <v>123</v>
      </c>
      <c r="E85" s="178">
        <v>383078000</v>
      </c>
      <c r="F85" s="178">
        <v>411058000</v>
      </c>
      <c r="G85" s="178">
        <f>F85-E85</f>
        <v>27980000</v>
      </c>
      <c r="H85" s="176" t="s">
        <v>124</v>
      </c>
      <c r="I85" s="176" t="s">
        <v>125</v>
      </c>
      <c r="J85" s="103" t="s">
        <v>294</v>
      </c>
      <c r="K85" s="21">
        <v>1820000</v>
      </c>
      <c r="L85" s="21">
        <v>0</v>
      </c>
      <c r="M85" s="22">
        <f t="shared" si="16"/>
        <v>-1820000</v>
      </c>
    </row>
    <row r="86" spans="1:14" customFormat="1" ht="20.100000000000001" customHeight="1">
      <c r="A86" s="172"/>
      <c r="B86" s="232"/>
      <c r="C86" s="234"/>
      <c r="D86" s="234"/>
      <c r="E86" s="179"/>
      <c r="F86" s="179"/>
      <c r="G86" s="179"/>
      <c r="H86" s="234"/>
      <c r="I86" s="234"/>
      <c r="J86" s="30" t="s">
        <v>126</v>
      </c>
      <c r="K86" s="21">
        <v>7493520</v>
      </c>
      <c r="L86" s="21">
        <v>11917576</v>
      </c>
      <c r="M86" s="22">
        <f t="shared" si="16"/>
        <v>4424056</v>
      </c>
    </row>
    <row r="87" spans="1:14" customFormat="1" ht="20.100000000000001" customHeight="1">
      <c r="A87" s="172"/>
      <c r="B87" s="233"/>
      <c r="C87" s="177"/>
      <c r="D87" s="177"/>
      <c r="E87" s="180"/>
      <c r="F87" s="180"/>
      <c r="G87" s="180"/>
      <c r="H87" s="177"/>
      <c r="I87" s="177"/>
      <c r="J87" s="30" t="s">
        <v>561</v>
      </c>
      <c r="K87" s="21">
        <v>478864000</v>
      </c>
      <c r="L87" s="21">
        <v>478864000</v>
      </c>
      <c r="M87" s="22">
        <f t="shared" si="16"/>
        <v>0</v>
      </c>
    </row>
    <row r="88" spans="1:14" customFormat="1" ht="20.100000000000001" customHeight="1">
      <c r="A88" s="172"/>
      <c r="B88" s="31" t="s">
        <v>127</v>
      </c>
      <c r="C88" s="23" t="s">
        <v>128</v>
      </c>
      <c r="D88" s="23" t="s">
        <v>129</v>
      </c>
      <c r="E88" s="24">
        <v>138540000</v>
      </c>
      <c r="F88" s="21">
        <v>145632000</v>
      </c>
      <c r="G88" s="21">
        <f>F88-E88</f>
        <v>7092000</v>
      </c>
      <c r="H88" s="174" t="s">
        <v>130</v>
      </c>
      <c r="I88" s="176" t="s">
        <v>131</v>
      </c>
      <c r="J88" s="23" t="s">
        <v>132</v>
      </c>
      <c r="K88" s="21">
        <v>0</v>
      </c>
      <c r="L88" s="21"/>
      <c r="M88" s="22">
        <f t="shared" si="16"/>
        <v>0</v>
      </c>
      <c r="N88" s="32">
        <f>L88+L89</f>
        <v>43760000</v>
      </c>
    </row>
    <row r="89" spans="1:14" customFormat="1" ht="20.100000000000001" customHeight="1">
      <c r="A89" s="172"/>
      <c r="B89" s="33" t="s">
        <v>133</v>
      </c>
      <c r="C89" s="29" t="s">
        <v>134</v>
      </c>
      <c r="D89" s="29" t="s">
        <v>135</v>
      </c>
      <c r="E89" s="21">
        <v>960603489</v>
      </c>
      <c r="F89" s="21">
        <v>1035829000</v>
      </c>
      <c r="G89" s="21">
        <f>F89-E89</f>
        <v>75225511</v>
      </c>
      <c r="H89" s="175"/>
      <c r="I89" s="177"/>
      <c r="J89" s="23" t="s">
        <v>136</v>
      </c>
      <c r="K89" s="21">
        <v>92520000</v>
      </c>
      <c r="L89" s="21">
        <v>43760000</v>
      </c>
      <c r="M89" s="22">
        <f t="shared" si="16"/>
        <v>-48760000</v>
      </c>
    </row>
    <row r="90" spans="1:14" customFormat="1" ht="20.100000000000001" customHeight="1">
      <c r="A90" s="172"/>
      <c r="B90" s="33" t="s">
        <v>558</v>
      </c>
      <c r="C90" s="29" t="s">
        <v>559</v>
      </c>
      <c r="D90" s="29" t="s">
        <v>560</v>
      </c>
      <c r="E90" s="21">
        <v>10000000</v>
      </c>
      <c r="F90" s="21">
        <v>0</v>
      </c>
      <c r="G90" s="21">
        <f>F90-E90</f>
        <v>-10000000</v>
      </c>
      <c r="H90" s="174" t="s">
        <v>140</v>
      </c>
      <c r="I90" s="176" t="s">
        <v>141</v>
      </c>
      <c r="J90" s="29" t="s">
        <v>142</v>
      </c>
      <c r="K90" s="21">
        <v>1601040920</v>
      </c>
      <c r="L90" s="21">
        <v>1733064852</v>
      </c>
      <c r="M90" s="22">
        <f t="shared" si="16"/>
        <v>132023932</v>
      </c>
    </row>
    <row r="91" spans="1:14" customFormat="1" ht="20.100000000000001" customHeight="1">
      <c r="A91" s="172"/>
      <c r="B91" s="33" t="s">
        <v>143</v>
      </c>
      <c r="C91" s="29" t="s">
        <v>144</v>
      </c>
      <c r="D91" s="29" t="s">
        <v>219</v>
      </c>
      <c r="E91" s="21">
        <v>0</v>
      </c>
      <c r="F91" s="21">
        <v>0</v>
      </c>
      <c r="G91" s="21">
        <v>0</v>
      </c>
      <c r="H91" s="175"/>
      <c r="I91" s="177"/>
      <c r="J91" s="29" t="s">
        <v>220</v>
      </c>
      <c r="K91" s="21">
        <v>295317600</v>
      </c>
      <c r="L91" s="21">
        <v>302111600</v>
      </c>
      <c r="M91" s="22">
        <f t="shared" si="16"/>
        <v>6794000</v>
      </c>
    </row>
    <row r="92" spans="1:14" customFormat="1" ht="20.100000000000001" customHeight="1">
      <c r="A92" s="172"/>
      <c r="B92" s="33" t="s">
        <v>145</v>
      </c>
      <c r="C92" s="29" t="s">
        <v>146</v>
      </c>
      <c r="D92" s="29" t="s">
        <v>147</v>
      </c>
      <c r="E92" s="21">
        <v>31250000</v>
      </c>
      <c r="F92" s="21">
        <v>23360000</v>
      </c>
      <c r="G92" s="21">
        <f>F92-E92</f>
        <v>-7890000</v>
      </c>
      <c r="H92" s="30" t="s">
        <v>148</v>
      </c>
      <c r="I92" s="23" t="s">
        <v>149</v>
      </c>
      <c r="J92" s="23" t="s">
        <v>295</v>
      </c>
      <c r="K92" s="21">
        <v>0</v>
      </c>
      <c r="L92" s="21">
        <v>0</v>
      </c>
      <c r="M92" s="22">
        <v>0</v>
      </c>
    </row>
    <row r="93" spans="1:14" customFormat="1" ht="20.100000000000001" customHeight="1">
      <c r="A93" s="172"/>
      <c r="B93" s="31" t="s">
        <v>150</v>
      </c>
      <c r="C93" s="23" t="s">
        <v>221</v>
      </c>
      <c r="D93" s="23" t="s">
        <v>151</v>
      </c>
      <c r="E93" s="21">
        <v>16625783</v>
      </c>
      <c r="F93" s="21">
        <v>12434753</v>
      </c>
      <c r="G93" s="21">
        <f>F93-E93</f>
        <v>-4191030</v>
      </c>
      <c r="H93" s="30" t="s">
        <v>296</v>
      </c>
      <c r="I93" s="23" t="s">
        <v>152</v>
      </c>
      <c r="J93" s="23" t="s">
        <v>562</v>
      </c>
      <c r="K93" s="21">
        <v>0</v>
      </c>
      <c r="L93" s="21">
        <v>10000000</v>
      </c>
      <c r="M93" s="22">
        <v>10000000</v>
      </c>
    </row>
    <row r="94" spans="1:14" customFormat="1" ht="20.100000000000001" customHeight="1">
      <c r="A94" s="172"/>
      <c r="B94" s="235" t="s">
        <v>222</v>
      </c>
      <c r="C94" s="237" t="s">
        <v>153</v>
      </c>
      <c r="D94" s="23" t="s">
        <v>154</v>
      </c>
      <c r="E94" s="21">
        <v>18000000</v>
      </c>
      <c r="F94" s="21">
        <v>24000000</v>
      </c>
      <c r="G94" s="21">
        <f>F94-E94</f>
        <v>6000000</v>
      </c>
      <c r="H94" s="174" t="s">
        <v>155</v>
      </c>
      <c r="I94" s="176" t="s">
        <v>156</v>
      </c>
      <c r="J94" s="23" t="s">
        <v>157</v>
      </c>
      <c r="K94" s="21">
        <v>787974986</v>
      </c>
      <c r="L94" s="21">
        <v>835144623</v>
      </c>
      <c r="M94" s="22">
        <f t="shared" ref="M94:M100" si="17">L94-K94</f>
        <v>47169637</v>
      </c>
    </row>
    <row r="95" spans="1:14" customFormat="1" ht="20.100000000000001" customHeight="1">
      <c r="A95" s="172"/>
      <c r="B95" s="236"/>
      <c r="C95" s="237"/>
      <c r="D95" s="23" t="s">
        <v>158</v>
      </c>
      <c r="E95" s="21">
        <v>18000000</v>
      </c>
      <c r="F95" s="21">
        <v>24000000</v>
      </c>
      <c r="G95" s="21">
        <f>F95-E95</f>
        <v>6000000</v>
      </c>
      <c r="H95" s="175"/>
      <c r="I95" s="177"/>
      <c r="J95" s="23" t="s">
        <v>159</v>
      </c>
      <c r="K95" s="21">
        <v>213652252</v>
      </c>
      <c r="L95" s="21">
        <v>189886180</v>
      </c>
      <c r="M95" s="22">
        <f t="shared" si="17"/>
        <v>-23766072</v>
      </c>
    </row>
    <row r="96" spans="1:14" customFormat="1" ht="20.100000000000001" customHeight="1">
      <c r="A96" s="172"/>
      <c r="B96" s="258" t="s">
        <v>160</v>
      </c>
      <c r="C96" s="176" t="s">
        <v>161</v>
      </c>
      <c r="D96" s="176" t="s">
        <v>162</v>
      </c>
      <c r="E96" s="178">
        <v>197641504</v>
      </c>
      <c r="F96" s="178">
        <v>209668451</v>
      </c>
      <c r="G96" s="178">
        <f>F96-E96</f>
        <v>12026947</v>
      </c>
      <c r="H96" s="176" t="s">
        <v>163</v>
      </c>
      <c r="I96" s="217" t="s">
        <v>164</v>
      </c>
      <c r="J96" s="23" t="s">
        <v>165</v>
      </c>
      <c r="K96" s="21">
        <v>515783</v>
      </c>
      <c r="L96" s="21">
        <v>564877</v>
      </c>
      <c r="M96" s="22">
        <f t="shared" si="17"/>
        <v>49094</v>
      </c>
    </row>
    <row r="97" spans="1:14" customFormat="1" ht="20.100000000000001" customHeight="1">
      <c r="A97" s="172"/>
      <c r="B97" s="259"/>
      <c r="C97" s="234"/>
      <c r="D97" s="177"/>
      <c r="E97" s="180"/>
      <c r="F97" s="180"/>
      <c r="G97" s="180"/>
      <c r="H97" s="234"/>
      <c r="I97" s="261"/>
      <c r="J97" s="103" t="s">
        <v>563</v>
      </c>
      <c r="K97" s="21">
        <v>34440000</v>
      </c>
      <c r="L97" s="21">
        <v>33600000</v>
      </c>
      <c r="M97" s="22">
        <f t="shared" si="17"/>
        <v>-840000</v>
      </c>
    </row>
    <row r="98" spans="1:14" customFormat="1" ht="20.100000000000001" customHeight="1">
      <c r="A98" s="172"/>
      <c r="B98" s="260"/>
      <c r="C98" s="177"/>
      <c r="D98" s="23" t="s">
        <v>166</v>
      </c>
      <c r="E98" s="21">
        <v>191261584</v>
      </c>
      <c r="F98" s="21">
        <v>203290436</v>
      </c>
      <c r="G98" s="21">
        <f>F98-E98</f>
        <v>12028852</v>
      </c>
      <c r="H98" s="177"/>
      <c r="I98" s="218"/>
      <c r="J98" s="23" t="s">
        <v>167</v>
      </c>
      <c r="K98" s="35">
        <v>62300849</v>
      </c>
      <c r="L98" s="35">
        <v>25014624</v>
      </c>
      <c r="M98" s="22">
        <f t="shared" si="17"/>
        <v>-37286225</v>
      </c>
    </row>
    <row r="99" spans="1:14" customFormat="1" ht="20.100000000000001" customHeight="1">
      <c r="A99" s="172"/>
      <c r="B99" s="33"/>
      <c r="C99" s="29"/>
      <c r="D99" s="23"/>
      <c r="E99" s="36"/>
      <c r="F99" s="21"/>
      <c r="G99" s="21">
        <f t="shared" ref="G99:G111" si="18">F99-E99</f>
        <v>0</v>
      </c>
      <c r="H99" s="174" t="s">
        <v>169</v>
      </c>
      <c r="I99" s="176" t="s">
        <v>170</v>
      </c>
      <c r="J99" s="23" t="s">
        <v>154</v>
      </c>
      <c r="K99" s="21">
        <v>18000000</v>
      </c>
      <c r="L99" s="21">
        <v>24000000</v>
      </c>
      <c r="M99" s="22">
        <f t="shared" si="17"/>
        <v>6000000</v>
      </c>
    </row>
    <row r="100" spans="1:14" customFormat="1" ht="20.100000000000001" customHeight="1" thickBot="1">
      <c r="A100" s="173"/>
      <c r="B100" s="37"/>
      <c r="C100" s="38"/>
      <c r="D100" s="39"/>
      <c r="E100" s="40"/>
      <c r="F100" s="41"/>
      <c r="G100" s="21">
        <f t="shared" si="18"/>
        <v>0</v>
      </c>
      <c r="H100" s="226"/>
      <c r="I100" s="227"/>
      <c r="J100" s="39" t="s">
        <v>171</v>
      </c>
      <c r="K100" s="21">
        <v>18000000</v>
      </c>
      <c r="L100" s="41">
        <v>24000000</v>
      </c>
      <c r="M100" s="22">
        <f t="shared" si="17"/>
        <v>6000000</v>
      </c>
    </row>
    <row r="101" spans="1:14" ht="27.75" hidden="1" customHeight="1">
      <c r="A101" s="247" t="s">
        <v>223</v>
      </c>
      <c r="B101" s="210" t="s">
        <v>113</v>
      </c>
      <c r="C101" s="42" t="s">
        <v>114</v>
      </c>
      <c r="D101" s="42" t="s">
        <v>115</v>
      </c>
      <c r="E101" s="43"/>
      <c r="F101" s="43"/>
      <c r="G101" s="43">
        <f t="shared" si="18"/>
        <v>0</v>
      </c>
      <c r="H101" s="42" t="s">
        <v>172</v>
      </c>
      <c r="I101" s="42" t="s">
        <v>173</v>
      </c>
      <c r="J101" s="42" t="s">
        <v>174</v>
      </c>
      <c r="K101" s="43"/>
      <c r="L101" s="43"/>
      <c r="M101" s="44">
        <f t="shared" ref="M101:M111" si="19">L101-K101</f>
        <v>0</v>
      </c>
    </row>
    <row r="102" spans="1:14" ht="18.75" hidden="1" customHeight="1">
      <c r="A102" s="248"/>
      <c r="B102" s="211"/>
      <c r="C102" s="42" t="s">
        <v>118</v>
      </c>
      <c r="D102" s="42" t="s">
        <v>119</v>
      </c>
      <c r="E102" s="43"/>
      <c r="F102" s="43"/>
      <c r="G102" s="43">
        <f t="shared" si="18"/>
        <v>0</v>
      </c>
      <c r="H102" s="42" t="s">
        <v>175</v>
      </c>
      <c r="I102" s="42" t="s">
        <v>176</v>
      </c>
      <c r="J102" s="42" t="s">
        <v>177</v>
      </c>
      <c r="K102" s="43"/>
      <c r="L102" s="43"/>
      <c r="M102" s="44">
        <f t="shared" si="19"/>
        <v>0</v>
      </c>
      <c r="N102" s="10"/>
    </row>
    <row r="103" spans="1:14" ht="18.75" hidden="1" customHeight="1">
      <c r="A103" s="248"/>
      <c r="B103" s="212"/>
      <c r="C103" s="42" t="s">
        <v>122</v>
      </c>
      <c r="D103" s="45" t="s">
        <v>123</v>
      </c>
      <c r="E103" s="43"/>
      <c r="F103" s="43"/>
      <c r="G103" s="43">
        <f t="shared" si="18"/>
        <v>0</v>
      </c>
      <c r="H103" s="42" t="s">
        <v>178</v>
      </c>
      <c r="I103" s="42" t="s">
        <v>179</v>
      </c>
      <c r="J103" s="42" t="s">
        <v>180</v>
      </c>
      <c r="K103" s="43"/>
      <c r="L103" s="43"/>
      <c r="M103" s="44">
        <f t="shared" si="19"/>
        <v>0</v>
      </c>
    </row>
    <row r="104" spans="1:14" ht="18.75" hidden="1" customHeight="1">
      <c r="A104" s="248"/>
      <c r="B104" s="42" t="s">
        <v>127</v>
      </c>
      <c r="C104" s="42" t="s">
        <v>128</v>
      </c>
      <c r="D104" s="42" t="s">
        <v>181</v>
      </c>
      <c r="E104" s="43"/>
      <c r="F104" s="43"/>
      <c r="G104" s="43">
        <f t="shared" si="18"/>
        <v>0</v>
      </c>
      <c r="H104" s="215" t="s">
        <v>182</v>
      </c>
      <c r="I104" s="215" t="s">
        <v>183</v>
      </c>
      <c r="J104" s="42" t="s">
        <v>184</v>
      </c>
      <c r="K104" s="43"/>
      <c r="L104" s="43"/>
      <c r="M104" s="44">
        <f t="shared" si="19"/>
        <v>0</v>
      </c>
    </row>
    <row r="105" spans="1:14" ht="18.75" hidden="1" customHeight="1">
      <c r="A105" s="248"/>
      <c r="B105" s="42" t="s">
        <v>133</v>
      </c>
      <c r="C105" s="42" t="s">
        <v>185</v>
      </c>
      <c r="D105" s="42" t="s">
        <v>186</v>
      </c>
      <c r="E105" s="43"/>
      <c r="F105" s="43"/>
      <c r="G105" s="43">
        <f t="shared" si="18"/>
        <v>0</v>
      </c>
      <c r="H105" s="212"/>
      <c r="I105" s="212"/>
      <c r="J105" s="42" t="s">
        <v>187</v>
      </c>
      <c r="K105" s="43"/>
      <c r="L105" s="43"/>
      <c r="M105" s="44">
        <f t="shared" si="19"/>
        <v>0</v>
      </c>
    </row>
    <row r="106" spans="1:14" ht="18.75" hidden="1" customHeight="1">
      <c r="A106" s="248"/>
      <c r="B106" s="42" t="s">
        <v>188</v>
      </c>
      <c r="C106" s="42" t="s">
        <v>189</v>
      </c>
      <c r="D106" s="42" t="s">
        <v>139</v>
      </c>
      <c r="E106" s="43"/>
      <c r="F106" s="43"/>
      <c r="G106" s="43">
        <f t="shared" si="18"/>
        <v>0</v>
      </c>
      <c r="H106" s="42" t="s">
        <v>190</v>
      </c>
      <c r="I106" s="42" t="s">
        <v>191</v>
      </c>
      <c r="J106" s="42" t="s">
        <v>192</v>
      </c>
      <c r="K106" s="43"/>
      <c r="L106" s="43"/>
      <c r="M106" s="44">
        <f t="shared" si="19"/>
        <v>0</v>
      </c>
    </row>
    <row r="107" spans="1:14" ht="18.75" hidden="1" customHeight="1">
      <c r="A107" s="248"/>
      <c r="B107" s="42" t="s">
        <v>193</v>
      </c>
      <c r="C107" s="42" t="s">
        <v>194</v>
      </c>
      <c r="D107" s="42" t="s">
        <v>195</v>
      </c>
      <c r="E107" s="43"/>
      <c r="F107" s="43"/>
      <c r="G107" s="43">
        <f t="shared" si="18"/>
        <v>0</v>
      </c>
      <c r="H107" s="42" t="s">
        <v>196</v>
      </c>
      <c r="I107" s="42" t="s">
        <v>197</v>
      </c>
      <c r="J107" s="42" t="s">
        <v>198</v>
      </c>
      <c r="K107" s="43"/>
      <c r="L107" s="43"/>
      <c r="M107" s="44">
        <f t="shared" si="19"/>
        <v>0</v>
      </c>
    </row>
    <row r="108" spans="1:14" ht="18.75" hidden="1" customHeight="1">
      <c r="A108" s="248"/>
      <c r="B108" s="42" t="s">
        <v>199</v>
      </c>
      <c r="C108" s="42" t="s">
        <v>200</v>
      </c>
      <c r="D108" s="42" t="s">
        <v>201</v>
      </c>
      <c r="E108" s="43"/>
      <c r="F108" s="43"/>
      <c r="G108" s="43">
        <f t="shared" si="18"/>
        <v>0</v>
      </c>
      <c r="H108" s="215" t="s">
        <v>202</v>
      </c>
      <c r="I108" s="215" t="s">
        <v>203</v>
      </c>
      <c r="J108" s="42" t="s">
        <v>204</v>
      </c>
      <c r="K108" s="43"/>
      <c r="L108" s="43"/>
      <c r="M108" s="44">
        <f t="shared" si="19"/>
        <v>0</v>
      </c>
    </row>
    <row r="109" spans="1:14" ht="18.75" hidden="1" customHeight="1">
      <c r="A109" s="248"/>
      <c r="B109" s="42" t="s">
        <v>205</v>
      </c>
      <c r="C109" s="42" t="s">
        <v>206</v>
      </c>
      <c r="D109" s="42" t="s">
        <v>207</v>
      </c>
      <c r="E109" s="43"/>
      <c r="F109" s="43"/>
      <c r="G109" s="43">
        <f t="shared" si="18"/>
        <v>0</v>
      </c>
      <c r="H109" s="212"/>
      <c r="I109" s="212"/>
      <c r="J109" s="42" t="s">
        <v>208</v>
      </c>
      <c r="K109" s="43"/>
      <c r="L109" s="43"/>
      <c r="M109" s="44">
        <f t="shared" si="19"/>
        <v>0</v>
      </c>
    </row>
    <row r="110" spans="1:14" ht="18.75" hidden="1" customHeight="1">
      <c r="A110" s="248"/>
      <c r="B110" s="42" t="s">
        <v>168</v>
      </c>
      <c r="C110" s="42" t="s">
        <v>168</v>
      </c>
      <c r="D110" s="42" t="s">
        <v>168</v>
      </c>
      <c r="E110" s="43"/>
      <c r="F110" s="43"/>
      <c r="G110" s="43">
        <f t="shared" si="18"/>
        <v>0</v>
      </c>
      <c r="H110" s="215" t="s">
        <v>209</v>
      </c>
      <c r="I110" s="215" t="s">
        <v>210</v>
      </c>
      <c r="J110" s="42" t="s">
        <v>165</v>
      </c>
      <c r="K110" s="43"/>
      <c r="L110" s="43"/>
      <c r="M110" s="44">
        <f t="shared" si="19"/>
        <v>0</v>
      </c>
    </row>
    <row r="111" spans="1:14" ht="18.75" hidden="1" customHeight="1">
      <c r="A111" s="248"/>
      <c r="B111" s="46"/>
      <c r="C111" s="46"/>
      <c r="D111" s="46"/>
      <c r="E111" s="43"/>
      <c r="F111" s="43"/>
      <c r="G111" s="43">
        <f t="shared" si="18"/>
        <v>0</v>
      </c>
      <c r="H111" s="212"/>
      <c r="I111" s="212"/>
      <c r="J111" s="42" t="s">
        <v>167</v>
      </c>
      <c r="K111" s="43"/>
      <c r="L111" s="43"/>
      <c r="M111" s="44">
        <f t="shared" si="19"/>
        <v>0</v>
      </c>
    </row>
    <row r="112" spans="1:14" ht="18.75" hidden="1" customHeight="1">
      <c r="A112" s="248"/>
      <c r="B112" s="242" t="s">
        <v>211</v>
      </c>
      <c r="C112" s="243"/>
      <c r="D112" s="244"/>
      <c r="E112" s="47">
        <f>SUM(E101:E111)</f>
        <v>0</v>
      </c>
      <c r="F112" s="47">
        <f>SUM(F101:F111)</f>
        <v>0</v>
      </c>
      <c r="G112" s="47">
        <f>SUM(G101:G111)</f>
        <v>0</v>
      </c>
      <c r="H112" s="242" t="s">
        <v>211</v>
      </c>
      <c r="I112" s="243"/>
      <c r="J112" s="244"/>
      <c r="K112" s="47">
        <f>SUM(K101:K111)</f>
        <v>0</v>
      </c>
      <c r="L112" s="47">
        <f>SUM(L101:L111)</f>
        <v>0</v>
      </c>
      <c r="M112" s="48">
        <f>SUM(M101:M111)</f>
        <v>0</v>
      </c>
    </row>
    <row r="113" spans="1:13" ht="18.75" hidden="1" customHeight="1">
      <c r="A113" s="49"/>
      <c r="B113" s="245" t="s">
        <v>212</v>
      </c>
      <c r="C113" s="246"/>
      <c r="D113" s="246"/>
      <c r="E113" s="50" t="e">
        <f>E46+E58+E70+E82+#REF!+E112+E100</f>
        <v>#REF!</v>
      </c>
      <c r="F113" s="50" t="e">
        <f>F46+F58+F70+F82+#REF!+F112+F100</f>
        <v>#REF!</v>
      </c>
      <c r="G113" s="50" t="e">
        <f>G46+G58+G70+G82+#REF!+G112+G100</f>
        <v>#REF!</v>
      </c>
      <c r="H113" s="245" t="s">
        <v>212</v>
      </c>
      <c r="I113" s="246"/>
      <c r="J113" s="246"/>
      <c r="K113" s="50" t="e">
        <f>K46+K58+K70+K82+#REF!+K112+K100</f>
        <v>#REF!</v>
      </c>
      <c r="L113" s="50" t="e">
        <f>L46+L58+L70+L82+#REF!+L112+L100</f>
        <v>#REF!</v>
      </c>
      <c r="M113" s="50" t="e">
        <f>M46+M58+M70+M82+#REF!+M112+M100</f>
        <v>#REF!</v>
      </c>
    </row>
    <row r="114" spans="1:13" ht="18.75" hidden="1" customHeight="1">
      <c r="A114" s="201" t="s">
        <v>213</v>
      </c>
      <c r="B114" s="202"/>
      <c r="C114" s="202"/>
      <c r="D114" s="202"/>
      <c r="E114" s="51" t="e">
        <f>E113+E34</f>
        <v>#REF!</v>
      </c>
      <c r="F114" s="51" t="e">
        <f>F113+F34</f>
        <v>#REF!</v>
      </c>
      <c r="G114" s="51" t="e">
        <f>G113+G34</f>
        <v>#REF!</v>
      </c>
      <c r="H114" s="203" t="s">
        <v>213</v>
      </c>
      <c r="I114" s="203"/>
      <c r="J114" s="203"/>
      <c r="K114" s="51" t="e">
        <f>K113+K34</f>
        <v>#REF!</v>
      </c>
      <c r="L114" s="51" t="e">
        <f>L113+L34</f>
        <v>#REF!</v>
      </c>
      <c r="M114" s="52" t="e">
        <f>M113+M34</f>
        <v>#REF!</v>
      </c>
    </row>
    <row r="115" spans="1:13" ht="18.75" hidden="1" customHeight="1">
      <c r="A115" s="238" t="s">
        <v>297</v>
      </c>
      <c r="B115" s="241" t="s">
        <v>66</v>
      </c>
      <c r="C115" s="4" t="s">
        <v>91</v>
      </c>
      <c r="D115" s="4" t="s">
        <v>298</v>
      </c>
      <c r="E115" s="5" t="e">
        <f>[2]지부!E30+[2]지부!E42+[2]지부!E54</f>
        <v>#REF!</v>
      </c>
      <c r="F115" s="5" t="e">
        <f>[2]지부!F30+[2]지부!F42+[2]지부!F54</f>
        <v>#REF!</v>
      </c>
      <c r="G115" s="9" t="e">
        <f t="shared" ref="G115:G125" si="20">E115-F115</f>
        <v>#REF!</v>
      </c>
      <c r="H115" s="53" t="s">
        <v>45</v>
      </c>
      <c r="I115" s="4" t="s">
        <v>68</v>
      </c>
      <c r="J115" s="4" t="s">
        <v>69</v>
      </c>
      <c r="K115" s="5" t="e">
        <f>[2]지부!K30+[2]지부!K42+[2]지부!K54</f>
        <v>#REF!</v>
      </c>
      <c r="L115" s="5" t="e">
        <f>[2]지부!L30+[2]지부!L42+[2]지부!L54</f>
        <v>#REF!</v>
      </c>
      <c r="M115" s="9" t="e">
        <f t="shared" ref="M115:M125" si="21">K115-L115</f>
        <v>#REF!</v>
      </c>
    </row>
    <row r="116" spans="1:13" ht="18.75" hidden="1" customHeight="1">
      <c r="A116" s="239"/>
      <c r="B116" s="224"/>
      <c r="C116" s="4" t="s">
        <v>99</v>
      </c>
      <c r="D116" s="4" t="s">
        <v>214</v>
      </c>
      <c r="E116" s="5" t="e">
        <f>[2]지부!E31+[2]지부!E43+[2]지부!E55</f>
        <v>#REF!</v>
      </c>
      <c r="F116" s="5" t="e">
        <f>[2]지부!F31+[2]지부!F43+[2]지부!F55</f>
        <v>#REF!</v>
      </c>
      <c r="G116" s="9" t="e">
        <f t="shared" si="20"/>
        <v>#REF!</v>
      </c>
      <c r="H116" s="53" t="s">
        <v>14</v>
      </c>
      <c r="I116" s="4" t="s">
        <v>47</v>
      </c>
      <c r="J116" s="4" t="s">
        <v>71</v>
      </c>
      <c r="K116" s="5" t="e">
        <f>[2]지부!K31+[2]지부!K43+[2]지부!K55</f>
        <v>#REF!</v>
      </c>
      <c r="L116" s="5" t="e">
        <f>[2]지부!L31+[2]지부!L43+[2]지부!L55</f>
        <v>#REF!</v>
      </c>
      <c r="M116" s="9" t="e">
        <f t="shared" si="21"/>
        <v>#REF!</v>
      </c>
    </row>
    <row r="117" spans="1:13" ht="18.75" hidden="1" customHeight="1">
      <c r="A117" s="239"/>
      <c r="B117" s="225"/>
      <c r="C117" s="4" t="s">
        <v>72</v>
      </c>
      <c r="D117" s="6" t="s">
        <v>73</v>
      </c>
      <c r="E117" s="5" t="e">
        <f>[2]지부!E32+[2]지부!E44+[2]지부!E56</f>
        <v>#REF!</v>
      </c>
      <c r="F117" s="5" t="e">
        <f>[2]지부!F32+[2]지부!F44+[2]지부!F56</f>
        <v>#REF!</v>
      </c>
      <c r="G117" s="9" t="e">
        <f t="shared" si="20"/>
        <v>#REF!</v>
      </c>
      <c r="H117" s="53" t="s">
        <v>48</v>
      </c>
      <c r="I117" s="4" t="s">
        <v>49</v>
      </c>
      <c r="J117" s="4" t="s">
        <v>74</v>
      </c>
      <c r="K117" s="5" t="e">
        <f>[2]지부!K32+[2]지부!K44+[2]지부!K56</f>
        <v>#REF!</v>
      </c>
      <c r="L117" s="5" t="e">
        <f>[2]지부!L32+[2]지부!L44+[2]지부!L56</f>
        <v>#REF!</v>
      </c>
      <c r="M117" s="9" t="e">
        <f t="shared" si="21"/>
        <v>#REF!</v>
      </c>
    </row>
    <row r="118" spans="1:13" ht="18.75" hidden="1" customHeight="1">
      <c r="A118" s="239"/>
      <c r="B118" s="54" t="s">
        <v>50</v>
      </c>
      <c r="C118" s="4" t="s">
        <v>51</v>
      </c>
      <c r="D118" s="4" t="s">
        <v>215</v>
      </c>
      <c r="E118" s="5" t="e">
        <f>[2]지부!E33+[2]지부!E45+[2]지부!E57</f>
        <v>#REF!</v>
      </c>
      <c r="F118" s="5" t="e">
        <f>[2]지부!F33+[2]지부!F45+[2]지부!F57</f>
        <v>#REF!</v>
      </c>
      <c r="G118" s="9" t="e">
        <f t="shared" si="20"/>
        <v>#REF!</v>
      </c>
      <c r="H118" s="164" t="s">
        <v>76</v>
      </c>
      <c r="I118" s="163" t="s">
        <v>77</v>
      </c>
      <c r="J118" s="4" t="s">
        <v>78</v>
      </c>
      <c r="K118" s="5" t="e">
        <f>[2]지부!K33+[2]지부!K45+[2]지부!K57</f>
        <v>#REF!</v>
      </c>
      <c r="L118" s="5" t="e">
        <f>[2]지부!L33+[2]지부!L45+[2]지부!L57</f>
        <v>#REF!</v>
      </c>
      <c r="M118" s="9" t="e">
        <f t="shared" si="21"/>
        <v>#REF!</v>
      </c>
    </row>
    <row r="119" spans="1:13" ht="18.75" hidden="1" customHeight="1">
      <c r="A119" s="239"/>
      <c r="B119" s="54" t="s">
        <v>52</v>
      </c>
      <c r="C119" s="4" t="s">
        <v>53</v>
      </c>
      <c r="D119" s="4" t="s">
        <v>54</v>
      </c>
      <c r="E119" s="5" t="e">
        <f>[2]지부!E34+[2]지부!E46+[2]지부!E58</f>
        <v>#REF!</v>
      </c>
      <c r="F119" s="5" t="e">
        <f>[2]지부!F34+[2]지부!F46+[2]지부!F58</f>
        <v>#REF!</v>
      </c>
      <c r="G119" s="9" t="e">
        <f t="shared" si="20"/>
        <v>#REF!</v>
      </c>
      <c r="H119" s="165"/>
      <c r="I119" s="162"/>
      <c r="J119" s="4" t="s">
        <v>104</v>
      </c>
      <c r="K119" s="5" t="e">
        <f>[2]지부!K34+[2]지부!K46+[2]지부!K58</f>
        <v>#REF!</v>
      </c>
      <c r="L119" s="5" t="e">
        <f>[2]지부!L34+[2]지부!L46+[2]지부!L58</f>
        <v>#REF!</v>
      </c>
      <c r="M119" s="9" t="e">
        <f t="shared" si="21"/>
        <v>#REF!</v>
      </c>
    </row>
    <row r="120" spans="1:13" ht="18.75" hidden="1" customHeight="1">
      <c r="A120" s="239"/>
      <c r="B120" s="54" t="s">
        <v>79</v>
      </c>
      <c r="C120" s="4" t="s">
        <v>55</v>
      </c>
      <c r="D120" s="4" t="s">
        <v>216</v>
      </c>
      <c r="E120" s="5" t="e">
        <f>[2]지부!E35+[2]지부!E47+[2]지부!E59</f>
        <v>#REF!</v>
      </c>
      <c r="F120" s="5" t="e">
        <f>[2]지부!F35+[2]지부!F47+[2]지부!F59</f>
        <v>#REF!</v>
      </c>
      <c r="G120" s="9" t="e">
        <f t="shared" si="20"/>
        <v>#REF!</v>
      </c>
      <c r="H120" s="53" t="s">
        <v>81</v>
      </c>
      <c r="I120" s="4" t="s">
        <v>107</v>
      </c>
      <c r="J120" s="4" t="s">
        <v>93</v>
      </c>
      <c r="K120" s="5" t="e">
        <f>[2]지부!K35+[2]지부!K47+[2]지부!K59</f>
        <v>#REF!</v>
      </c>
      <c r="L120" s="5" t="e">
        <f>[2]지부!L35+[2]지부!L47+[2]지부!L59</f>
        <v>#REF!</v>
      </c>
      <c r="M120" s="9" t="e">
        <f t="shared" si="21"/>
        <v>#REF!</v>
      </c>
    </row>
    <row r="121" spans="1:13" ht="18.75" hidden="1" customHeight="1">
      <c r="A121" s="239"/>
      <c r="B121" s="54" t="s">
        <v>58</v>
      </c>
      <c r="C121" s="4" t="s">
        <v>82</v>
      </c>
      <c r="D121" s="4" t="s">
        <v>217</v>
      </c>
      <c r="E121" s="5" t="e">
        <f>[2]지부!E36+[2]지부!E48+[2]지부!E60</f>
        <v>#REF!</v>
      </c>
      <c r="F121" s="5" t="e">
        <f>[2]지부!F36+[2]지부!F48+[2]지부!F60</f>
        <v>#REF!</v>
      </c>
      <c r="G121" s="9" t="e">
        <f t="shared" si="20"/>
        <v>#REF!</v>
      </c>
      <c r="H121" s="53" t="s">
        <v>59</v>
      </c>
      <c r="I121" s="4" t="s">
        <v>60</v>
      </c>
      <c r="J121" s="4" t="s">
        <v>84</v>
      </c>
      <c r="K121" s="5" t="e">
        <f>[2]지부!K36+[2]지부!K48+[2]지부!K60</f>
        <v>#REF!</v>
      </c>
      <c r="L121" s="5" t="e">
        <f>[2]지부!L36+[2]지부!L48+[2]지부!L60</f>
        <v>#REF!</v>
      </c>
      <c r="M121" s="9" t="e">
        <f t="shared" si="21"/>
        <v>#REF!</v>
      </c>
    </row>
    <row r="122" spans="1:13" ht="18.75" hidden="1" customHeight="1">
      <c r="A122" s="239"/>
      <c r="B122" s="54" t="s">
        <v>32</v>
      </c>
      <c r="C122" s="4" t="s">
        <v>33</v>
      </c>
      <c r="D122" s="4" t="s">
        <v>34</v>
      </c>
      <c r="E122" s="5" t="e">
        <f>[2]지부!E37+[2]지부!E49+[2]지부!E61</f>
        <v>#REF!</v>
      </c>
      <c r="F122" s="5" t="e">
        <f>[2]지부!F37+[2]지부!F49+[2]지부!F61</f>
        <v>#REF!</v>
      </c>
      <c r="G122" s="9" t="e">
        <f t="shared" si="20"/>
        <v>#REF!</v>
      </c>
      <c r="H122" s="164" t="s">
        <v>86</v>
      </c>
      <c r="I122" s="163" t="s">
        <v>299</v>
      </c>
      <c r="J122" s="4" t="s">
        <v>111</v>
      </c>
      <c r="K122" s="5" t="e">
        <f>[2]지부!K37+[2]지부!K49+[2]지부!K61</f>
        <v>#REF!</v>
      </c>
      <c r="L122" s="5" t="e">
        <f>[2]지부!L37+[2]지부!L49+[2]지부!L61</f>
        <v>#REF!</v>
      </c>
      <c r="M122" s="9" t="e">
        <f t="shared" si="21"/>
        <v>#REF!</v>
      </c>
    </row>
    <row r="123" spans="1:13" ht="18.75" hidden="1" customHeight="1">
      <c r="A123" s="239"/>
      <c r="B123" s="54" t="s">
        <v>87</v>
      </c>
      <c r="C123" s="4" t="s">
        <v>61</v>
      </c>
      <c r="D123" s="4" t="s">
        <v>38</v>
      </c>
      <c r="E123" s="5" t="e">
        <f>[2]지부!E38+[2]지부!E50+[2]지부!E62</f>
        <v>#REF!</v>
      </c>
      <c r="F123" s="5" t="e">
        <f>[2]지부!F38+[2]지부!F50+[2]지부!F62</f>
        <v>#REF!</v>
      </c>
      <c r="G123" s="9" t="e">
        <f t="shared" si="20"/>
        <v>#REF!</v>
      </c>
      <c r="H123" s="165"/>
      <c r="I123" s="162"/>
      <c r="J123" s="4" t="s">
        <v>89</v>
      </c>
      <c r="K123" s="5" t="e">
        <f>[2]지부!K38+[2]지부!K50+[2]지부!K62</f>
        <v>#REF!</v>
      </c>
      <c r="L123" s="5" t="e">
        <f>[2]지부!L38+[2]지부!L50+[2]지부!L62</f>
        <v>#REF!</v>
      </c>
      <c r="M123" s="9" t="e">
        <f t="shared" si="21"/>
        <v>#REF!</v>
      </c>
    </row>
    <row r="124" spans="1:13" ht="18.75" hidden="1" customHeight="1">
      <c r="A124" s="239"/>
      <c r="B124" s="54" t="s">
        <v>39</v>
      </c>
      <c r="C124" s="4" t="s">
        <v>39</v>
      </c>
      <c r="D124" s="4" t="s">
        <v>39</v>
      </c>
      <c r="E124" s="5" t="e">
        <f>[2]지부!E39+[2]지부!E51+[2]지부!E63</f>
        <v>#REF!</v>
      </c>
      <c r="F124" s="5" t="e">
        <f>[2]지부!F39+[2]지부!F51+[2]지부!F63</f>
        <v>#REF!</v>
      </c>
      <c r="G124" s="9" t="e">
        <f t="shared" si="20"/>
        <v>#REF!</v>
      </c>
      <c r="H124" s="164" t="s">
        <v>40</v>
      </c>
      <c r="I124" s="163" t="s">
        <v>41</v>
      </c>
      <c r="J124" s="4" t="s">
        <v>62</v>
      </c>
      <c r="K124" s="5" t="e">
        <f>[2]지부!K39+[2]지부!K51+[2]지부!K63</f>
        <v>#REF!</v>
      </c>
      <c r="L124" s="5" t="e">
        <f>[2]지부!L39+[2]지부!L51+[2]지부!L63</f>
        <v>#REF!</v>
      </c>
      <c r="M124" s="9" t="e">
        <f t="shared" si="21"/>
        <v>#REF!</v>
      </c>
    </row>
    <row r="125" spans="1:13" ht="18.75" hidden="1" customHeight="1">
      <c r="A125" s="239"/>
      <c r="B125" s="55"/>
      <c r="C125" s="11"/>
      <c r="D125" s="11"/>
      <c r="E125" s="5" t="e">
        <f>[2]지부!E40+[2]지부!E52+[2]지부!E64</f>
        <v>#REF!</v>
      </c>
      <c r="F125" s="5" t="e">
        <f>[2]지부!F40+[2]지부!F52+[2]지부!F64</f>
        <v>#REF!</v>
      </c>
      <c r="G125" s="9" t="e">
        <f t="shared" si="20"/>
        <v>#REF!</v>
      </c>
      <c r="H125" s="165"/>
      <c r="I125" s="162"/>
      <c r="J125" s="4" t="s">
        <v>300</v>
      </c>
      <c r="K125" s="5" t="e">
        <f>[2]지부!K40+[2]지부!K52+[2]지부!K64</f>
        <v>#REF!</v>
      </c>
      <c r="L125" s="5" t="e">
        <f>[2]지부!L40+[2]지부!L52+[2]지부!L64</f>
        <v>#REF!</v>
      </c>
      <c r="M125" s="9" t="e">
        <f t="shared" si="21"/>
        <v>#REF!</v>
      </c>
    </row>
    <row r="126" spans="1:13" ht="18.75" hidden="1" customHeight="1">
      <c r="A126" s="240"/>
      <c r="B126" s="219" t="s">
        <v>64</v>
      </c>
      <c r="C126" s="155"/>
      <c r="D126" s="156"/>
      <c r="E126" s="12" t="e">
        <f>SUM(E115:E125)</f>
        <v>#REF!</v>
      </c>
      <c r="F126" s="12" t="e">
        <f>SUM(F115:F125)</f>
        <v>#REF!</v>
      </c>
      <c r="G126" s="13" t="e">
        <f>SUM(G115:G125)</f>
        <v>#REF!</v>
      </c>
      <c r="H126" s="155" t="s">
        <v>64</v>
      </c>
      <c r="I126" s="155"/>
      <c r="J126" s="156"/>
      <c r="K126" s="12" t="e">
        <f>SUM(K115:K125)</f>
        <v>#REF!</v>
      </c>
      <c r="L126" s="12" t="e">
        <f>SUM(L115:L125)</f>
        <v>#REF!</v>
      </c>
      <c r="M126" s="13" t="e">
        <f>SUM(M115:M125)</f>
        <v>#REF!</v>
      </c>
    </row>
    <row r="127" spans="1:13" ht="18.75" hidden="1" customHeight="1">
      <c r="A127" s="255" t="s">
        <v>301</v>
      </c>
      <c r="B127" s="223" t="s">
        <v>66</v>
      </c>
      <c r="C127" s="4" t="s">
        <v>302</v>
      </c>
      <c r="D127" s="4" t="s">
        <v>67</v>
      </c>
      <c r="E127" s="5">
        <v>958580000</v>
      </c>
      <c r="F127" s="5">
        <v>939911880</v>
      </c>
      <c r="G127" s="9">
        <f t="shared" ref="G127:G138" si="22">E127-F127</f>
        <v>18668120</v>
      </c>
      <c r="H127" s="53" t="s">
        <v>45</v>
      </c>
      <c r="I127" s="4" t="s">
        <v>68</v>
      </c>
      <c r="J127" s="4" t="s">
        <v>69</v>
      </c>
      <c r="K127" s="5">
        <v>0</v>
      </c>
      <c r="L127" s="5">
        <v>0</v>
      </c>
      <c r="M127" s="9">
        <f t="shared" ref="M127:M138" si="23">K127-L127</f>
        <v>0</v>
      </c>
    </row>
    <row r="128" spans="1:13" ht="18.75" hidden="1" customHeight="1">
      <c r="A128" s="256"/>
      <c r="B128" s="224"/>
      <c r="C128" s="4" t="s">
        <v>99</v>
      </c>
      <c r="D128" s="4" t="s">
        <v>303</v>
      </c>
      <c r="E128" s="5">
        <v>4660000</v>
      </c>
      <c r="F128" s="5">
        <v>2764260</v>
      </c>
      <c r="G128" s="9">
        <f t="shared" si="22"/>
        <v>1895740</v>
      </c>
      <c r="H128" s="53" t="s">
        <v>304</v>
      </c>
      <c r="I128" s="4" t="s">
        <v>305</v>
      </c>
      <c r="J128" s="4" t="s">
        <v>306</v>
      </c>
      <c r="K128" s="5">
        <v>94493000</v>
      </c>
      <c r="L128" s="5">
        <v>82261480</v>
      </c>
      <c r="M128" s="9">
        <f t="shared" si="23"/>
        <v>12231520</v>
      </c>
    </row>
    <row r="129" spans="1:13" ht="30.75" hidden="1" customHeight="1">
      <c r="A129" s="256"/>
      <c r="B129" s="225"/>
      <c r="C129" s="4" t="s">
        <v>72</v>
      </c>
      <c r="D129" s="6" t="s">
        <v>73</v>
      </c>
      <c r="E129" s="5">
        <v>139068000</v>
      </c>
      <c r="F129" s="5">
        <v>119403076</v>
      </c>
      <c r="G129" s="9">
        <f t="shared" si="22"/>
        <v>19664924</v>
      </c>
      <c r="H129" s="53" t="s">
        <v>48</v>
      </c>
      <c r="I129" s="4" t="s">
        <v>307</v>
      </c>
      <c r="J129" s="4" t="s">
        <v>308</v>
      </c>
      <c r="K129" s="5">
        <v>1490507000</v>
      </c>
      <c r="L129" s="5">
        <v>1490500040</v>
      </c>
      <c r="M129" s="9">
        <f t="shared" si="23"/>
        <v>6960</v>
      </c>
    </row>
    <row r="130" spans="1:13" ht="18.75" hidden="1" customHeight="1">
      <c r="A130" s="256"/>
      <c r="B130" s="54" t="s">
        <v>50</v>
      </c>
      <c r="C130" s="4" t="s">
        <v>51</v>
      </c>
      <c r="D130" s="4" t="s">
        <v>92</v>
      </c>
      <c r="E130" s="5">
        <v>196478000</v>
      </c>
      <c r="F130" s="5">
        <v>193055910</v>
      </c>
      <c r="G130" s="9">
        <f t="shared" si="22"/>
        <v>3422090</v>
      </c>
      <c r="H130" s="164" t="s">
        <v>309</v>
      </c>
      <c r="I130" s="163" t="s">
        <v>77</v>
      </c>
      <c r="J130" s="4" t="s">
        <v>78</v>
      </c>
      <c r="K130" s="5">
        <v>109308000</v>
      </c>
      <c r="L130" s="5">
        <v>109152139</v>
      </c>
      <c r="M130" s="9">
        <f t="shared" si="23"/>
        <v>155861</v>
      </c>
    </row>
    <row r="131" spans="1:13" ht="18.75" hidden="1" customHeight="1">
      <c r="A131" s="256"/>
      <c r="B131" s="54" t="s">
        <v>310</v>
      </c>
      <c r="C131" s="4" t="s">
        <v>311</v>
      </c>
      <c r="D131" s="4" t="s">
        <v>312</v>
      </c>
      <c r="E131" s="5">
        <v>597616000</v>
      </c>
      <c r="F131" s="5">
        <v>554927878</v>
      </c>
      <c r="G131" s="9">
        <f t="shared" si="22"/>
        <v>42688122</v>
      </c>
      <c r="H131" s="165"/>
      <c r="I131" s="162"/>
      <c r="J131" s="4" t="s">
        <v>313</v>
      </c>
      <c r="K131" s="5">
        <v>25567000</v>
      </c>
      <c r="L131" s="5">
        <v>24263260</v>
      </c>
      <c r="M131" s="9">
        <f t="shared" si="23"/>
        <v>1303740</v>
      </c>
    </row>
    <row r="132" spans="1:13" ht="18.75" hidden="1" customHeight="1">
      <c r="A132" s="256"/>
      <c r="B132" s="54" t="s">
        <v>79</v>
      </c>
      <c r="C132" s="4" t="s">
        <v>55</v>
      </c>
      <c r="D132" s="4" t="s">
        <v>80</v>
      </c>
      <c r="E132" s="5">
        <v>0</v>
      </c>
      <c r="F132" s="5">
        <v>0</v>
      </c>
      <c r="G132" s="9">
        <f t="shared" si="22"/>
        <v>0</v>
      </c>
      <c r="H132" s="53" t="s">
        <v>314</v>
      </c>
      <c r="I132" s="4" t="s">
        <v>315</v>
      </c>
      <c r="J132" s="4" t="s">
        <v>316</v>
      </c>
      <c r="K132" s="5">
        <v>0</v>
      </c>
      <c r="L132" s="5">
        <v>0</v>
      </c>
      <c r="M132" s="9">
        <f t="shared" si="23"/>
        <v>0</v>
      </c>
    </row>
    <row r="133" spans="1:13" ht="18.75" hidden="1" customHeight="1">
      <c r="A133" s="256"/>
      <c r="B133" s="54" t="s">
        <v>317</v>
      </c>
      <c r="C133" s="4" t="s">
        <v>82</v>
      </c>
      <c r="D133" s="4" t="s">
        <v>83</v>
      </c>
      <c r="E133" s="5">
        <v>0</v>
      </c>
      <c r="F133" s="5">
        <v>0</v>
      </c>
      <c r="G133" s="9">
        <f t="shared" si="22"/>
        <v>0</v>
      </c>
      <c r="H133" s="164" t="s">
        <v>59</v>
      </c>
      <c r="I133" s="163" t="s">
        <v>60</v>
      </c>
      <c r="J133" s="4" t="s">
        <v>84</v>
      </c>
      <c r="K133" s="5">
        <v>28000000</v>
      </c>
      <c r="L133" s="5">
        <v>27400000</v>
      </c>
      <c r="M133" s="9">
        <f t="shared" si="23"/>
        <v>600000</v>
      </c>
    </row>
    <row r="134" spans="1:13" ht="18.75" hidden="1" customHeight="1">
      <c r="A134" s="256"/>
      <c r="B134" s="54" t="s">
        <v>32</v>
      </c>
      <c r="C134" s="4" t="s">
        <v>318</v>
      </c>
      <c r="D134" s="4" t="s">
        <v>319</v>
      </c>
      <c r="E134" s="5">
        <v>500000</v>
      </c>
      <c r="F134" s="5">
        <v>0</v>
      </c>
      <c r="G134" s="9">
        <f t="shared" si="22"/>
        <v>500000</v>
      </c>
      <c r="H134" s="165"/>
      <c r="I134" s="162"/>
      <c r="J134" s="4" t="s">
        <v>218</v>
      </c>
      <c r="K134" s="5">
        <v>0</v>
      </c>
      <c r="L134" s="5">
        <v>0</v>
      </c>
      <c r="M134" s="9">
        <f t="shared" si="23"/>
        <v>0</v>
      </c>
    </row>
    <row r="135" spans="1:13" ht="18.75" hidden="1" customHeight="1">
      <c r="A135" s="256"/>
      <c r="B135" s="54" t="s">
        <v>87</v>
      </c>
      <c r="C135" s="4" t="s">
        <v>320</v>
      </c>
      <c r="D135" s="4" t="s">
        <v>88</v>
      </c>
      <c r="E135" s="5">
        <v>54109000</v>
      </c>
      <c r="F135" s="5">
        <v>39656210</v>
      </c>
      <c r="G135" s="9">
        <f t="shared" si="22"/>
        <v>14452790</v>
      </c>
      <c r="H135" s="164" t="s">
        <v>86</v>
      </c>
      <c r="I135" s="163" t="s">
        <v>35</v>
      </c>
      <c r="J135" s="4" t="s">
        <v>321</v>
      </c>
      <c r="K135" s="5">
        <v>125107944</v>
      </c>
      <c r="L135" s="5">
        <v>125107944</v>
      </c>
      <c r="M135" s="9">
        <f t="shared" si="23"/>
        <v>0</v>
      </c>
    </row>
    <row r="136" spans="1:13" ht="18.75" hidden="1" customHeight="1">
      <c r="A136" s="256"/>
      <c r="B136" s="54" t="s">
        <v>39</v>
      </c>
      <c r="C136" s="4" t="s">
        <v>39</v>
      </c>
      <c r="D136" s="4" t="s">
        <v>322</v>
      </c>
      <c r="E136" s="5">
        <v>0</v>
      </c>
      <c r="F136" s="5">
        <v>86086589</v>
      </c>
      <c r="G136" s="9">
        <f t="shared" si="22"/>
        <v>-86086589</v>
      </c>
      <c r="H136" s="165"/>
      <c r="I136" s="162"/>
      <c r="J136" s="4" t="s">
        <v>89</v>
      </c>
      <c r="K136" s="5">
        <v>57426692</v>
      </c>
      <c r="L136" s="5">
        <v>57426692</v>
      </c>
      <c r="M136" s="9">
        <f t="shared" si="23"/>
        <v>0</v>
      </c>
    </row>
    <row r="137" spans="1:13" ht="18.75" hidden="1" customHeight="1">
      <c r="A137" s="256"/>
      <c r="B137" s="54"/>
      <c r="C137" s="4"/>
      <c r="D137" s="4"/>
      <c r="E137" s="5"/>
      <c r="F137" s="5"/>
      <c r="G137" s="9">
        <f t="shared" si="22"/>
        <v>0</v>
      </c>
      <c r="H137" s="164" t="s">
        <v>40</v>
      </c>
      <c r="I137" s="163" t="s">
        <v>323</v>
      </c>
      <c r="J137" s="4" t="s">
        <v>62</v>
      </c>
      <c r="K137" s="5">
        <v>601364</v>
      </c>
      <c r="L137" s="5">
        <v>385786</v>
      </c>
      <c r="M137" s="9">
        <f t="shared" si="23"/>
        <v>215578</v>
      </c>
    </row>
    <row r="138" spans="1:13" ht="18.75" hidden="1" customHeight="1">
      <c r="A138" s="256"/>
      <c r="B138" s="55"/>
      <c r="C138" s="11"/>
      <c r="D138" s="11"/>
      <c r="E138" s="5">
        <v>0</v>
      </c>
      <c r="F138" s="5">
        <v>0</v>
      </c>
      <c r="G138" s="9">
        <f t="shared" si="22"/>
        <v>0</v>
      </c>
      <c r="H138" s="165"/>
      <c r="I138" s="162"/>
      <c r="J138" s="4" t="s">
        <v>63</v>
      </c>
      <c r="K138" s="5">
        <v>20000000</v>
      </c>
      <c r="L138" s="5">
        <v>19308462</v>
      </c>
      <c r="M138" s="9">
        <f t="shared" si="23"/>
        <v>691538</v>
      </c>
    </row>
    <row r="139" spans="1:13" ht="18.75" hidden="1" customHeight="1">
      <c r="A139" s="257"/>
      <c r="B139" s="219" t="s">
        <v>324</v>
      </c>
      <c r="C139" s="155"/>
      <c r="D139" s="156"/>
      <c r="E139" s="12">
        <f>SUM(E127:E138)</f>
        <v>1951011000</v>
      </c>
      <c r="F139" s="12">
        <f>SUM(F127:F138)</f>
        <v>1935805803</v>
      </c>
      <c r="G139" s="13">
        <f>SUM(G127:G138)</f>
        <v>15205197</v>
      </c>
      <c r="H139" s="155" t="s">
        <v>64</v>
      </c>
      <c r="I139" s="155"/>
      <c r="J139" s="156"/>
      <c r="K139" s="12">
        <f>SUM(K127:K138)</f>
        <v>1951011000</v>
      </c>
      <c r="L139" s="12">
        <f>SUM(L127:L138)</f>
        <v>1935805803</v>
      </c>
      <c r="M139" s="13">
        <f>SUM(M127:M138)</f>
        <v>15205197</v>
      </c>
    </row>
    <row r="140" spans="1:13" ht="18.75" hidden="1" customHeight="1">
      <c r="A140" s="255" t="s">
        <v>65</v>
      </c>
      <c r="B140" s="223" t="s">
        <v>325</v>
      </c>
      <c r="C140" s="4" t="s">
        <v>91</v>
      </c>
      <c r="D140" s="4" t="s">
        <v>67</v>
      </c>
      <c r="E140" s="5">
        <v>921998000</v>
      </c>
      <c r="F140" s="5">
        <v>920535432</v>
      </c>
      <c r="G140" s="9">
        <f t="shared" ref="G140:G149" si="24">E140-F140</f>
        <v>1462568</v>
      </c>
      <c r="H140" s="53" t="s">
        <v>45</v>
      </c>
      <c r="I140" s="4" t="s">
        <v>68</v>
      </c>
      <c r="J140" s="4" t="s">
        <v>326</v>
      </c>
      <c r="K140" s="5">
        <v>0</v>
      </c>
      <c r="L140" s="5">
        <v>0</v>
      </c>
      <c r="M140" s="9">
        <f t="shared" ref="M140:M151" si="25">K140-L140</f>
        <v>0</v>
      </c>
    </row>
    <row r="141" spans="1:13" ht="18.75" hidden="1" customHeight="1">
      <c r="A141" s="256"/>
      <c r="B141" s="224"/>
      <c r="C141" s="4" t="s">
        <v>99</v>
      </c>
      <c r="D141" s="4" t="s">
        <v>70</v>
      </c>
      <c r="E141" s="5">
        <v>5350000</v>
      </c>
      <c r="F141" s="5">
        <v>4579500</v>
      </c>
      <c r="G141" s="9">
        <f t="shared" si="24"/>
        <v>770500</v>
      </c>
      <c r="H141" s="53" t="s">
        <v>304</v>
      </c>
      <c r="I141" s="4" t="s">
        <v>47</v>
      </c>
      <c r="J141" s="4" t="s">
        <v>71</v>
      </c>
      <c r="K141" s="5">
        <v>42762000</v>
      </c>
      <c r="L141" s="5">
        <v>40197950</v>
      </c>
      <c r="M141" s="9">
        <f t="shared" si="25"/>
        <v>2564050</v>
      </c>
    </row>
    <row r="142" spans="1:13" ht="18.75" hidden="1" customHeight="1">
      <c r="A142" s="256"/>
      <c r="B142" s="225"/>
      <c r="C142" s="4" t="s">
        <v>327</v>
      </c>
      <c r="D142" s="6" t="s">
        <v>73</v>
      </c>
      <c r="E142" s="5">
        <v>87530429</v>
      </c>
      <c r="F142" s="5">
        <v>78893417</v>
      </c>
      <c r="G142" s="9">
        <f t="shared" si="24"/>
        <v>8637012</v>
      </c>
      <c r="H142" s="53" t="s">
        <v>48</v>
      </c>
      <c r="I142" s="4" t="s">
        <v>49</v>
      </c>
      <c r="J142" s="4" t="s">
        <v>74</v>
      </c>
      <c r="K142" s="5">
        <v>2285469000</v>
      </c>
      <c r="L142" s="5">
        <v>2280953350</v>
      </c>
      <c r="M142" s="9">
        <f t="shared" si="25"/>
        <v>4515650</v>
      </c>
    </row>
    <row r="143" spans="1:13" ht="18.75" hidden="1" customHeight="1">
      <c r="A143" s="256"/>
      <c r="B143" s="54" t="s">
        <v>328</v>
      </c>
      <c r="C143" s="4" t="s">
        <v>51</v>
      </c>
      <c r="D143" s="4" t="s">
        <v>92</v>
      </c>
      <c r="E143" s="5">
        <v>45600000</v>
      </c>
      <c r="F143" s="5">
        <v>37180900</v>
      </c>
      <c r="G143" s="9">
        <f t="shared" si="24"/>
        <v>8419100</v>
      </c>
      <c r="H143" s="164" t="s">
        <v>76</v>
      </c>
      <c r="I143" s="163" t="s">
        <v>329</v>
      </c>
      <c r="J143" s="4" t="s">
        <v>330</v>
      </c>
      <c r="K143" s="5">
        <v>693847000</v>
      </c>
      <c r="L143" s="5">
        <v>670618265</v>
      </c>
      <c r="M143" s="9">
        <f t="shared" si="25"/>
        <v>23228735</v>
      </c>
    </row>
    <row r="144" spans="1:13" ht="18.75" hidden="1" customHeight="1">
      <c r="A144" s="256"/>
      <c r="B144" s="54" t="s">
        <v>52</v>
      </c>
      <c r="C144" s="4" t="s">
        <v>53</v>
      </c>
      <c r="D144" s="4" t="s">
        <v>54</v>
      </c>
      <c r="E144" s="5">
        <v>2151212000</v>
      </c>
      <c r="F144" s="5">
        <v>1933778877</v>
      </c>
      <c r="G144" s="9">
        <f t="shared" si="24"/>
        <v>217433123</v>
      </c>
      <c r="H144" s="165"/>
      <c r="I144" s="162"/>
      <c r="J144" s="4" t="s">
        <v>313</v>
      </c>
      <c r="K144" s="5">
        <v>90235000</v>
      </c>
      <c r="L144" s="5">
        <v>56732221</v>
      </c>
      <c r="M144" s="9">
        <f t="shared" si="25"/>
        <v>33502779</v>
      </c>
    </row>
    <row r="145" spans="1:13" ht="18.75" hidden="1" customHeight="1">
      <c r="A145" s="256"/>
      <c r="B145" s="54" t="s">
        <v>331</v>
      </c>
      <c r="C145" s="4" t="s">
        <v>55</v>
      </c>
      <c r="D145" s="4" t="s">
        <v>80</v>
      </c>
      <c r="E145" s="5">
        <v>0</v>
      </c>
      <c r="F145" s="5">
        <v>0</v>
      </c>
      <c r="G145" s="9">
        <f t="shared" si="24"/>
        <v>0</v>
      </c>
      <c r="H145" s="53" t="s">
        <v>314</v>
      </c>
      <c r="I145" s="4" t="s">
        <v>107</v>
      </c>
      <c r="J145" s="4" t="s">
        <v>93</v>
      </c>
      <c r="K145" s="5">
        <v>0</v>
      </c>
      <c r="L145" s="5">
        <v>0</v>
      </c>
      <c r="M145" s="9">
        <f t="shared" si="25"/>
        <v>0</v>
      </c>
    </row>
    <row r="146" spans="1:13" ht="18.75" hidden="1" customHeight="1">
      <c r="A146" s="256"/>
      <c r="B146" s="54" t="s">
        <v>58</v>
      </c>
      <c r="C146" s="4" t="s">
        <v>82</v>
      </c>
      <c r="D146" s="4" t="s">
        <v>83</v>
      </c>
      <c r="E146" s="5">
        <v>0</v>
      </c>
      <c r="F146" s="5">
        <v>0</v>
      </c>
      <c r="G146" s="9">
        <f t="shared" si="24"/>
        <v>0</v>
      </c>
      <c r="H146" s="164" t="s">
        <v>59</v>
      </c>
      <c r="I146" s="163" t="s">
        <v>332</v>
      </c>
      <c r="J146" s="4" t="s">
        <v>84</v>
      </c>
      <c r="K146" s="5">
        <v>2400000</v>
      </c>
      <c r="L146" s="5">
        <v>2400000</v>
      </c>
      <c r="M146" s="9">
        <f t="shared" si="25"/>
        <v>0</v>
      </c>
    </row>
    <row r="147" spans="1:13" ht="18.75" hidden="1" customHeight="1">
      <c r="A147" s="256"/>
      <c r="B147" s="54" t="s">
        <v>32</v>
      </c>
      <c r="C147" s="4" t="s">
        <v>318</v>
      </c>
      <c r="D147" s="4" t="s">
        <v>34</v>
      </c>
      <c r="E147" s="5">
        <v>0</v>
      </c>
      <c r="F147" s="5">
        <v>0</v>
      </c>
      <c r="G147" s="9">
        <f t="shared" si="24"/>
        <v>0</v>
      </c>
      <c r="H147" s="165"/>
      <c r="I147" s="162"/>
      <c r="J147" s="56" t="s">
        <v>333</v>
      </c>
      <c r="K147" s="57">
        <v>22600000</v>
      </c>
      <c r="L147" s="57">
        <v>22600000</v>
      </c>
      <c r="M147" s="58">
        <f t="shared" si="25"/>
        <v>0</v>
      </c>
    </row>
    <row r="148" spans="1:13" ht="18.75" hidden="1" customHeight="1">
      <c r="A148" s="256"/>
      <c r="B148" s="54" t="s">
        <v>87</v>
      </c>
      <c r="C148" s="4" t="s">
        <v>61</v>
      </c>
      <c r="D148" s="4" t="s">
        <v>334</v>
      </c>
      <c r="E148" s="5">
        <v>207928280</v>
      </c>
      <c r="F148" s="5">
        <v>103820791</v>
      </c>
      <c r="G148" s="9">
        <f t="shared" si="24"/>
        <v>104107489</v>
      </c>
      <c r="H148" s="164" t="s">
        <v>86</v>
      </c>
      <c r="I148" s="163" t="s">
        <v>35</v>
      </c>
      <c r="J148" s="4" t="s">
        <v>111</v>
      </c>
      <c r="K148" s="5">
        <v>27921619</v>
      </c>
      <c r="L148" s="5">
        <v>27921619</v>
      </c>
      <c r="M148" s="9">
        <f t="shared" si="25"/>
        <v>0</v>
      </c>
    </row>
    <row r="149" spans="1:13" ht="18.75" hidden="1" customHeight="1">
      <c r="A149" s="256"/>
      <c r="B149" s="54" t="s">
        <v>322</v>
      </c>
      <c r="C149" s="4" t="s">
        <v>39</v>
      </c>
      <c r="D149" s="4" t="s">
        <v>39</v>
      </c>
      <c r="E149" s="5">
        <v>0</v>
      </c>
      <c r="F149" s="5">
        <v>277712886</v>
      </c>
      <c r="G149" s="9">
        <f t="shared" si="24"/>
        <v>-277712886</v>
      </c>
      <c r="H149" s="165"/>
      <c r="I149" s="162"/>
      <c r="J149" s="4" t="s">
        <v>89</v>
      </c>
      <c r="K149" s="5">
        <v>237824090</v>
      </c>
      <c r="L149" s="5">
        <v>237824090</v>
      </c>
      <c r="M149" s="9">
        <f t="shared" si="25"/>
        <v>0</v>
      </c>
    </row>
    <row r="150" spans="1:13" ht="18.75" hidden="1" customHeight="1">
      <c r="A150" s="256"/>
      <c r="B150" s="54"/>
      <c r="C150" s="4"/>
      <c r="D150" s="4"/>
      <c r="E150" s="5">
        <v>0</v>
      </c>
      <c r="F150" s="5"/>
      <c r="G150" s="9"/>
      <c r="H150" s="164" t="s">
        <v>40</v>
      </c>
      <c r="I150" s="163" t="s">
        <v>41</v>
      </c>
      <c r="J150" s="4" t="s">
        <v>62</v>
      </c>
      <c r="K150" s="5">
        <v>60000</v>
      </c>
      <c r="L150" s="5">
        <v>9420</v>
      </c>
      <c r="M150" s="9">
        <f t="shared" si="25"/>
        <v>50580</v>
      </c>
    </row>
    <row r="151" spans="1:13" ht="18.75" hidden="1" customHeight="1">
      <c r="A151" s="256"/>
      <c r="B151" s="55"/>
      <c r="C151" s="11"/>
      <c r="D151" s="11"/>
      <c r="E151" s="5">
        <v>0</v>
      </c>
      <c r="F151" s="5">
        <v>0</v>
      </c>
      <c r="G151" s="9">
        <f>E151-F151</f>
        <v>0</v>
      </c>
      <c r="H151" s="165"/>
      <c r="I151" s="162"/>
      <c r="J151" s="4" t="s">
        <v>63</v>
      </c>
      <c r="K151" s="5">
        <v>16500000</v>
      </c>
      <c r="L151" s="5">
        <v>17244888</v>
      </c>
      <c r="M151" s="9">
        <f t="shared" si="25"/>
        <v>-744888</v>
      </c>
    </row>
    <row r="152" spans="1:13" ht="18.75" hidden="1" customHeight="1">
      <c r="A152" s="257"/>
      <c r="B152" s="219" t="s">
        <v>324</v>
      </c>
      <c r="C152" s="155"/>
      <c r="D152" s="156"/>
      <c r="E152" s="12">
        <f>SUM(E140:E151)</f>
        <v>3419618709</v>
      </c>
      <c r="F152" s="12">
        <f>SUM(F140:F151)</f>
        <v>3356501803</v>
      </c>
      <c r="G152" s="13">
        <f>SUM(G140:G151)</f>
        <v>63116906</v>
      </c>
      <c r="H152" s="155" t="s">
        <v>335</v>
      </c>
      <c r="I152" s="155"/>
      <c r="J152" s="156"/>
      <c r="K152" s="12">
        <f>SUM(K140:K151)</f>
        <v>3419618709</v>
      </c>
      <c r="L152" s="12">
        <f>SUM(L140:L151)</f>
        <v>3356501803</v>
      </c>
      <c r="M152" s="13">
        <f>SUM(M140:M151)</f>
        <v>63116906</v>
      </c>
    </row>
    <row r="153" spans="1:13" ht="18.75" hidden="1" customHeight="1">
      <c r="A153" s="255" t="s">
        <v>336</v>
      </c>
      <c r="B153" s="223" t="s">
        <v>337</v>
      </c>
      <c r="C153" s="4" t="s">
        <v>338</v>
      </c>
      <c r="D153" s="4" t="s">
        <v>339</v>
      </c>
      <c r="E153" s="5">
        <v>1137272050</v>
      </c>
      <c r="F153" s="5">
        <v>1134523335</v>
      </c>
      <c r="G153" s="9">
        <f t="shared" ref="G153:G164" si="26">E153-F153</f>
        <v>2748715</v>
      </c>
      <c r="H153" s="53" t="s">
        <v>340</v>
      </c>
      <c r="I153" s="4" t="s">
        <v>341</v>
      </c>
      <c r="J153" s="4" t="s">
        <v>342</v>
      </c>
      <c r="K153" s="5">
        <v>0</v>
      </c>
      <c r="L153" s="5">
        <v>0</v>
      </c>
      <c r="M153" s="9">
        <f t="shared" ref="M153:M164" si="27">K153-L153</f>
        <v>0</v>
      </c>
    </row>
    <row r="154" spans="1:13" ht="18.75" hidden="1" customHeight="1">
      <c r="A154" s="256"/>
      <c r="B154" s="224"/>
      <c r="C154" s="4" t="s">
        <v>343</v>
      </c>
      <c r="D154" s="4" t="s">
        <v>344</v>
      </c>
      <c r="E154" s="5">
        <v>6675000</v>
      </c>
      <c r="F154" s="5">
        <v>6127765</v>
      </c>
      <c r="G154" s="9">
        <f t="shared" si="26"/>
        <v>547235</v>
      </c>
      <c r="H154" s="53" t="s">
        <v>345</v>
      </c>
      <c r="I154" s="4" t="s">
        <v>346</v>
      </c>
      <c r="J154" s="4" t="s">
        <v>347</v>
      </c>
      <c r="K154" s="5">
        <v>132860520</v>
      </c>
      <c r="L154" s="5">
        <v>129018460</v>
      </c>
      <c r="M154" s="9">
        <f t="shared" si="27"/>
        <v>3842060</v>
      </c>
    </row>
    <row r="155" spans="1:13" ht="18.75" hidden="1" customHeight="1">
      <c r="A155" s="256"/>
      <c r="B155" s="225"/>
      <c r="C155" s="4" t="s">
        <v>348</v>
      </c>
      <c r="D155" s="6" t="s">
        <v>349</v>
      </c>
      <c r="E155" s="5">
        <v>116152618</v>
      </c>
      <c r="F155" s="5">
        <v>110333983</v>
      </c>
      <c r="G155" s="9">
        <f t="shared" si="26"/>
        <v>5818635</v>
      </c>
      <c r="H155" s="53" t="s">
        <v>350</v>
      </c>
      <c r="I155" s="4" t="s">
        <v>351</v>
      </c>
      <c r="J155" s="4" t="s">
        <v>74</v>
      </c>
      <c r="K155" s="5">
        <v>2069784000</v>
      </c>
      <c r="L155" s="5">
        <v>2068857000</v>
      </c>
      <c r="M155" s="9">
        <f t="shared" si="27"/>
        <v>927000</v>
      </c>
    </row>
    <row r="156" spans="1:13" ht="18.75" hidden="1" customHeight="1">
      <c r="A156" s="256"/>
      <c r="B156" s="54" t="s">
        <v>352</v>
      </c>
      <c r="C156" s="4" t="s">
        <v>353</v>
      </c>
      <c r="D156" s="4" t="s">
        <v>354</v>
      </c>
      <c r="E156" s="5">
        <v>133165000</v>
      </c>
      <c r="F156" s="5">
        <v>125721250</v>
      </c>
      <c r="G156" s="9">
        <f t="shared" si="26"/>
        <v>7443750</v>
      </c>
      <c r="H156" s="164" t="s">
        <v>355</v>
      </c>
      <c r="I156" s="163" t="s">
        <v>356</v>
      </c>
      <c r="J156" s="4" t="s">
        <v>357</v>
      </c>
      <c r="K156" s="5">
        <v>246122310</v>
      </c>
      <c r="L156" s="5">
        <v>270792866</v>
      </c>
      <c r="M156" s="9">
        <f t="shared" si="27"/>
        <v>-24670556</v>
      </c>
    </row>
    <row r="157" spans="1:13" ht="18.75" hidden="1" customHeight="1">
      <c r="A157" s="256"/>
      <c r="B157" s="54" t="s">
        <v>358</v>
      </c>
      <c r="C157" s="4" t="s">
        <v>359</v>
      </c>
      <c r="D157" s="4" t="s">
        <v>360</v>
      </c>
      <c r="E157" s="5">
        <v>1194074454</v>
      </c>
      <c r="F157" s="5">
        <v>1140634916</v>
      </c>
      <c r="G157" s="9">
        <f t="shared" si="26"/>
        <v>53439538</v>
      </c>
      <c r="H157" s="165"/>
      <c r="I157" s="162"/>
      <c r="J157" s="4" t="s">
        <v>361</v>
      </c>
      <c r="K157" s="5">
        <v>156291732</v>
      </c>
      <c r="L157" s="5">
        <v>202258781</v>
      </c>
      <c r="M157" s="9">
        <f t="shared" si="27"/>
        <v>-45967049</v>
      </c>
    </row>
    <row r="158" spans="1:13" ht="18.75" hidden="1" customHeight="1">
      <c r="A158" s="256"/>
      <c r="B158" s="54" t="s">
        <v>362</v>
      </c>
      <c r="C158" s="4" t="s">
        <v>363</v>
      </c>
      <c r="D158" s="4" t="s">
        <v>364</v>
      </c>
      <c r="E158" s="5">
        <v>0</v>
      </c>
      <c r="F158" s="5">
        <v>0</v>
      </c>
      <c r="G158" s="9">
        <f t="shared" si="26"/>
        <v>0</v>
      </c>
      <c r="H158" s="53" t="s">
        <v>365</v>
      </c>
      <c r="I158" s="4" t="s">
        <v>366</v>
      </c>
      <c r="J158" s="4" t="s">
        <v>367</v>
      </c>
      <c r="K158" s="5">
        <v>0</v>
      </c>
      <c r="L158" s="5">
        <v>0</v>
      </c>
      <c r="M158" s="9">
        <f t="shared" si="27"/>
        <v>0</v>
      </c>
    </row>
    <row r="159" spans="1:13" ht="18.75" hidden="1" customHeight="1">
      <c r="A159" s="256"/>
      <c r="B159" s="54" t="s">
        <v>58</v>
      </c>
      <c r="C159" s="4" t="s">
        <v>368</v>
      </c>
      <c r="D159" s="4" t="s">
        <v>369</v>
      </c>
      <c r="E159" s="5">
        <v>0</v>
      </c>
      <c r="F159" s="5">
        <v>0</v>
      </c>
      <c r="G159" s="9">
        <f t="shared" si="26"/>
        <v>0</v>
      </c>
      <c r="H159" s="164" t="s">
        <v>370</v>
      </c>
      <c r="I159" s="163" t="s">
        <v>371</v>
      </c>
      <c r="J159" s="4" t="s">
        <v>84</v>
      </c>
      <c r="K159" s="5">
        <v>3577500</v>
      </c>
      <c r="L159" s="5">
        <v>3577500</v>
      </c>
      <c r="M159" s="9">
        <f t="shared" si="27"/>
        <v>0</v>
      </c>
    </row>
    <row r="160" spans="1:13" ht="18.75" hidden="1" customHeight="1">
      <c r="A160" s="256"/>
      <c r="B160" s="54" t="s">
        <v>372</v>
      </c>
      <c r="C160" s="4" t="s">
        <v>373</v>
      </c>
      <c r="D160" s="4" t="s">
        <v>374</v>
      </c>
      <c r="E160" s="5">
        <v>1000004</v>
      </c>
      <c r="F160" s="5">
        <v>4</v>
      </c>
      <c r="G160" s="9">
        <f t="shared" si="26"/>
        <v>1000000</v>
      </c>
      <c r="H160" s="165"/>
      <c r="I160" s="162"/>
      <c r="J160" s="56" t="s">
        <v>375</v>
      </c>
      <c r="K160" s="57">
        <v>7600000</v>
      </c>
      <c r="L160" s="57">
        <v>7600000</v>
      </c>
      <c r="M160" s="58">
        <f t="shared" si="27"/>
        <v>0</v>
      </c>
    </row>
    <row r="161" spans="1:13" ht="18.75" hidden="1" customHeight="1">
      <c r="A161" s="256"/>
      <c r="B161" s="54" t="s">
        <v>376</v>
      </c>
      <c r="C161" s="4" t="s">
        <v>377</v>
      </c>
      <c r="D161" s="4" t="s">
        <v>378</v>
      </c>
      <c r="E161" s="5">
        <v>281224874</v>
      </c>
      <c r="F161" s="5">
        <v>31445129</v>
      </c>
      <c r="G161" s="9">
        <f t="shared" si="26"/>
        <v>249779745</v>
      </c>
      <c r="H161" s="164" t="s">
        <v>379</v>
      </c>
      <c r="I161" s="163" t="s">
        <v>380</v>
      </c>
      <c r="J161" s="4" t="s">
        <v>381</v>
      </c>
      <c r="K161" s="5">
        <v>238410504</v>
      </c>
      <c r="L161" s="5">
        <v>21419247</v>
      </c>
      <c r="M161" s="9">
        <f t="shared" si="27"/>
        <v>216991257</v>
      </c>
    </row>
    <row r="162" spans="1:13" ht="18.75" hidden="1" customHeight="1">
      <c r="A162" s="256"/>
      <c r="B162" s="54" t="s">
        <v>382</v>
      </c>
      <c r="C162" s="4" t="s">
        <v>382</v>
      </c>
      <c r="D162" s="4" t="s">
        <v>382</v>
      </c>
      <c r="E162" s="5">
        <v>0</v>
      </c>
      <c r="F162" s="5">
        <v>386595581</v>
      </c>
      <c r="G162" s="9">
        <f t="shared" si="26"/>
        <v>-386595581</v>
      </c>
      <c r="H162" s="165"/>
      <c r="I162" s="162"/>
      <c r="J162" s="4" t="s">
        <v>383</v>
      </c>
      <c r="K162" s="5">
        <v>0</v>
      </c>
      <c r="L162" s="5">
        <v>216991257</v>
      </c>
      <c r="M162" s="9">
        <f t="shared" si="27"/>
        <v>-216991257</v>
      </c>
    </row>
    <row r="163" spans="1:13" ht="18.75" hidden="1" customHeight="1">
      <c r="A163" s="256"/>
      <c r="B163" s="54"/>
      <c r="C163" s="4"/>
      <c r="D163" s="4"/>
      <c r="E163" s="5">
        <v>0</v>
      </c>
      <c r="F163" s="5"/>
      <c r="G163" s="9">
        <f t="shared" si="26"/>
        <v>0</v>
      </c>
      <c r="H163" s="166" t="s">
        <v>384</v>
      </c>
      <c r="I163" s="163" t="s">
        <v>385</v>
      </c>
      <c r="J163" s="4" t="s">
        <v>386</v>
      </c>
      <c r="K163" s="5">
        <v>309549</v>
      </c>
      <c r="L163" s="5">
        <v>132603</v>
      </c>
      <c r="M163" s="9">
        <f t="shared" si="27"/>
        <v>176946</v>
      </c>
    </row>
    <row r="164" spans="1:13" ht="18.75" hidden="1" customHeight="1">
      <c r="A164" s="256"/>
      <c r="B164" s="55"/>
      <c r="C164" s="11"/>
      <c r="D164" s="11"/>
      <c r="E164" s="5">
        <v>0</v>
      </c>
      <c r="F164" s="5">
        <v>0</v>
      </c>
      <c r="G164" s="9">
        <f t="shared" si="26"/>
        <v>0</v>
      </c>
      <c r="H164" s="167"/>
      <c r="I164" s="161"/>
      <c r="J164" s="4" t="s">
        <v>387</v>
      </c>
      <c r="K164" s="5">
        <v>14607885</v>
      </c>
      <c r="L164" s="5">
        <v>14734249</v>
      </c>
      <c r="M164" s="9">
        <f t="shared" si="27"/>
        <v>-126364</v>
      </c>
    </row>
    <row r="165" spans="1:13" ht="18.75" hidden="1" customHeight="1">
      <c r="A165" s="257"/>
      <c r="B165" s="219" t="s">
        <v>335</v>
      </c>
      <c r="C165" s="155"/>
      <c r="D165" s="156"/>
      <c r="E165" s="12">
        <f>SUM(E153:E164)</f>
        <v>2869564000</v>
      </c>
      <c r="F165" s="12">
        <f>SUM(F153:F164)</f>
        <v>2935381963</v>
      </c>
      <c r="G165" s="13">
        <f>SUM(G153:G164)</f>
        <v>-65817963</v>
      </c>
      <c r="H165" s="155" t="s">
        <v>335</v>
      </c>
      <c r="I165" s="155"/>
      <c r="J165" s="156"/>
      <c r="K165" s="12">
        <f>SUM(K153:K164)</f>
        <v>2869564000</v>
      </c>
      <c r="L165" s="12">
        <f>SUM(L153:L164)</f>
        <v>2935381963</v>
      </c>
      <c r="M165" s="13">
        <f>SUM(M153:M164)</f>
        <v>-65817963</v>
      </c>
    </row>
    <row r="166" spans="1:13" ht="18.75" hidden="1" customHeight="1">
      <c r="A166" s="252" t="s">
        <v>97</v>
      </c>
      <c r="B166" s="223" t="s">
        <v>337</v>
      </c>
      <c r="C166" s="4" t="s">
        <v>338</v>
      </c>
      <c r="D166" s="4" t="s">
        <v>339</v>
      </c>
      <c r="E166" s="5">
        <v>277803800</v>
      </c>
      <c r="F166" s="5">
        <v>277564370</v>
      </c>
      <c r="G166" s="9">
        <f t="shared" ref="G166:G176" si="28">E166-F166</f>
        <v>239430</v>
      </c>
      <c r="H166" s="53" t="s">
        <v>340</v>
      </c>
      <c r="I166" s="4" t="s">
        <v>341</v>
      </c>
      <c r="J166" s="4" t="s">
        <v>342</v>
      </c>
      <c r="K166" s="5">
        <v>0</v>
      </c>
      <c r="L166" s="5">
        <v>0</v>
      </c>
      <c r="M166" s="9">
        <f t="shared" ref="M166:M176" si="29">K166-L166</f>
        <v>0</v>
      </c>
    </row>
    <row r="167" spans="1:13" ht="18.75" hidden="1" customHeight="1">
      <c r="A167" s="253"/>
      <c r="B167" s="224"/>
      <c r="C167" s="4" t="s">
        <v>343</v>
      </c>
      <c r="D167" s="4" t="s">
        <v>344</v>
      </c>
      <c r="E167" s="5">
        <v>2500000</v>
      </c>
      <c r="F167" s="5">
        <v>1874660</v>
      </c>
      <c r="G167" s="9">
        <f t="shared" si="28"/>
        <v>625340</v>
      </c>
      <c r="H167" s="53" t="s">
        <v>345</v>
      </c>
      <c r="I167" s="4" t="s">
        <v>346</v>
      </c>
      <c r="J167" s="4" t="s">
        <v>347</v>
      </c>
      <c r="K167" s="5">
        <v>1344959000</v>
      </c>
      <c r="L167" s="5">
        <v>1350216844</v>
      </c>
      <c r="M167" s="9">
        <f t="shared" si="29"/>
        <v>-5257844</v>
      </c>
    </row>
    <row r="168" spans="1:13" ht="18.75" hidden="1" customHeight="1">
      <c r="A168" s="253"/>
      <c r="B168" s="225"/>
      <c r="C168" s="4" t="s">
        <v>348</v>
      </c>
      <c r="D168" s="6" t="s">
        <v>349</v>
      </c>
      <c r="E168" s="5">
        <v>22282800</v>
      </c>
      <c r="F168" s="5">
        <v>15727299</v>
      </c>
      <c r="G168" s="9">
        <f t="shared" si="28"/>
        <v>6555501</v>
      </c>
      <c r="H168" s="53" t="s">
        <v>350</v>
      </c>
      <c r="I168" s="4" t="s">
        <v>351</v>
      </c>
      <c r="J168" s="4" t="s">
        <v>388</v>
      </c>
      <c r="K168" s="5">
        <v>2118605000</v>
      </c>
      <c r="L168" s="5">
        <v>2118562500</v>
      </c>
      <c r="M168" s="9">
        <f t="shared" si="29"/>
        <v>42500</v>
      </c>
    </row>
    <row r="169" spans="1:13" ht="18.75" hidden="1" customHeight="1">
      <c r="A169" s="253"/>
      <c r="B169" s="54" t="s">
        <v>50</v>
      </c>
      <c r="C169" s="4" t="s">
        <v>353</v>
      </c>
      <c r="D169" s="4" t="s">
        <v>354</v>
      </c>
      <c r="E169" s="5">
        <v>36420000</v>
      </c>
      <c r="F169" s="5">
        <v>35066500</v>
      </c>
      <c r="G169" s="9">
        <f t="shared" si="28"/>
        <v>1353500</v>
      </c>
      <c r="H169" s="164" t="s">
        <v>355</v>
      </c>
      <c r="I169" s="163" t="s">
        <v>356</v>
      </c>
      <c r="J169" s="4" t="s">
        <v>357</v>
      </c>
      <c r="K169" s="5">
        <v>17825000</v>
      </c>
      <c r="L169" s="5">
        <v>16825155</v>
      </c>
      <c r="M169" s="9">
        <f t="shared" si="29"/>
        <v>999845</v>
      </c>
    </row>
    <row r="170" spans="1:13" ht="18.75" hidden="1" customHeight="1">
      <c r="A170" s="253"/>
      <c r="B170" s="54" t="s">
        <v>358</v>
      </c>
      <c r="C170" s="4" t="s">
        <v>359</v>
      </c>
      <c r="D170" s="4" t="s">
        <v>360</v>
      </c>
      <c r="E170" s="5">
        <v>3232420830</v>
      </c>
      <c r="F170" s="5">
        <v>3161305740</v>
      </c>
      <c r="G170" s="9">
        <f t="shared" si="28"/>
        <v>71115090</v>
      </c>
      <c r="H170" s="165"/>
      <c r="I170" s="162"/>
      <c r="J170" s="4" t="s">
        <v>361</v>
      </c>
      <c r="K170" s="5">
        <v>8435000</v>
      </c>
      <c r="L170" s="5">
        <v>8201806</v>
      </c>
      <c r="M170" s="9">
        <f t="shared" si="29"/>
        <v>233194</v>
      </c>
    </row>
    <row r="171" spans="1:13" ht="18.75" hidden="1" customHeight="1">
      <c r="A171" s="253"/>
      <c r="B171" s="54" t="s">
        <v>362</v>
      </c>
      <c r="C171" s="4" t="s">
        <v>363</v>
      </c>
      <c r="D171" s="4" t="s">
        <v>364</v>
      </c>
      <c r="E171" s="5">
        <v>8122000</v>
      </c>
      <c r="F171" s="5">
        <v>8122000</v>
      </c>
      <c r="G171" s="9">
        <f t="shared" si="28"/>
        <v>0</v>
      </c>
      <c r="H171" s="53" t="s">
        <v>365</v>
      </c>
      <c r="I171" s="4" t="s">
        <v>366</v>
      </c>
      <c r="J171" s="4" t="s">
        <v>367</v>
      </c>
      <c r="K171" s="5">
        <v>0</v>
      </c>
      <c r="L171" s="5">
        <v>0</v>
      </c>
      <c r="M171" s="9">
        <f t="shared" si="29"/>
        <v>0</v>
      </c>
    </row>
    <row r="172" spans="1:13" ht="18.75" hidden="1" customHeight="1">
      <c r="A172" s="253"/>
      <c r="B172" s="54" t="s">
        <v>389</v>
      </c>
      <c r="C172" s="4" t="s">
        <v>368</v>
      </c>
      <c r="D172" s="4" t="s">
        <v>390</v>
      </c>
      <c r="E172" s="5">
        <v>0</v>
      </c>
      <c r="F172" s="5">
        <v>0</v>
      </c>
      <c r="G172" s="9">
        <f t="shared" si="28"/>
        <v>0</v>
      </c>
      <c r="H172" s="53" t="s">
        <v>370</v>
      </c>
      <c r="I172" s="4" t="s">
        <v>371</v>
      </c>
      <c r="J172" s="4" t="s">
        <v>391</v>
      </c>
      <c r="K172" s="5">
        <v>8122000</v>
      </c>
      <c r="L172" s="5">
        <v>8122000</v>
      </c>
      <c r="M172" s="9">
        <f t="shared" si="29"/>
        <v>0</v>
      </c>
    </row>
    <row r="173" spans="1:13" ht="18.75" hidden="1" customHeight="1">
      <c r="A173" s="253"/>
      <c r="B173" s="54" t="s">
        <v>372</v>
      </c>
      <c r="C173" s="4" t="s">
        <v>373</v>
      </c>
      <c r="D173" s="4" t="s">
        <v>374</v>
      </c>
      <c r="E173" s="5">
        <v>0</v>
      </c>
      <c r="F173" s="5">
        <v>0</v>
      </c>
      <c r="G173" s="9">
        <f t="shared" si="28"/>
        <v>0</v>
      </c>
      <c r="H173" s="164" t="s">
        <v>86</v>
      </c>
      <c r="I173" s="163" t="s">
        <v>380</v>
      </c>
      <c r="J173" s="4" t="s">
        <v>381</v>
      </c>
      <c r="K173" s="5">
        <v>590485782</v>
      </c>
      <c r="L173" s="5">
        <v>590485782</v>
      </c>
      <c r="M173" s="9">
        <f t="shared" si="29"/>
        <v>0</v>
      </c>
    </row>
    <row r="174" spans="1:13" ht="18.75" hidden="1" customHeight="1">
      <c r="A174" s="253"/>
      <c r="B174" s="54" t="s">
        <v>376</v>
      </c>
      <c r="C174" s="4" t="s">
        <v>377</v>
      </c>
      <c r="D174" s="4" t="s">
        <v>378</v>
      </c>
      <c r="E174" s="5">
        <v>589722570</v>
      </c>
      <c r="F174" s="5">
        <v>213935691</v>
      </c>
      <c r="G174" s="9">
        <f t="shared" si="28"/>
        <v>375786879</v>
      </c>
      <c r="H174" s="165"/>
      <c r="I174" s="162"/>
      <c r="J174" s="4" t="s">
        <v>383</v>
      </c>
      <c r="K174" s="5">
        <v>2245058</v>
      </c>
      <c r="L174" s="5">
        <v>2245058</v>
      </c>
      <c r="M174" s="9">
        <f t="shared" si="29"/>
        <v>0</v>
      </c>
    </row>
    <row r="175" spans="1:13" ht="18.75" hidden="1" customHeight="1">
      <c r="A175" s="253"/>
      <c r="B175" s="54" t="s">
        <v>382</v>
      </c>
      <c r="C175" s="4" t="s">
        <v>39</v>
      </c>
      <c r="D175" s="4" t="s">
        <v>39</v>
      </c>
      <c r="E175" s="5">
        <v>0</v>
      </c>
      <c r="F175" s="5">
        <v>441769461</v>
      </c>
      <c r="G175" s="9">
        <f t="shared" si="28"/>
        <v>-441769461</v>
      </c>
      <c r="H175" s="164" t="s">
        <v>384</v>
      </c>
      <c r="I175" s="163" t="s">
        <v>385</v>
      </c>
      <c r="J175" s="4" t="s">
        <v>386</v>
      </c>
      <c r="K175" s="5">
        <v>545170</v>
      </c>
      <c r="L175" s="5">
        <v>409188</v>
      </c>
      <c r="M175" s="9">
        <f t="shared" si="29"/>
        <v>135982</v>
      </c>
    </row>
    <row r="176" spans="1:13" ht="18.75" hidden="1" customHeight="1">
      <c r="A176" s="253"/>
      <c r="B176" s="55"/>
      <c r="C176" s="11"/>
      <c r="D176" s="11"/>
      <c r="E176" s="5">
        <v>0</v>
      </c>
      <c r="F176" s="5">
        <v>0</v>
      </c>
      <c r="G176" s="9">
        <f t="shared" si="28"/>
        <v>0</v>
      </c>
      <c r="H176" s="165"/>
      <c r="I176" s="162"/>
      <c r="J176" s="4" t="s">
        <v>387</v>
      </c>
      <c r="K176" s="5">
        <v>78049990</v>
      </c>
      <c r="L176" s="5">
        <v>60297388</v>
      </c>
      <c r="M176" s="9">
        <f t="shared" si="29"/>
        <v>17752602</v>
      </c>
    </row>
    <row r="177" spans="1:13" customFormat="1" ht="18.75" hidden="1" customHeight="1">
      <c r="A177" s="254"/>
      <c r="B177" s="219" t="s">
        <v>335</v>
      </c>
      <c r="C177" s="155"/>
      <c r="D177" s="156"/>
      <c r="E177" s="12">
        <f>SUM(E166:E176)</f>
        <v>4169272000</v>
      </c>
      <c r="F177" s="12">
        <f>SUM(F166:F176)</f>
        <v>4155365721</v>
      </c>
      <c r="G177" s="13">
        <f>SUM(G166:G176)</f>
        <v>13906279</v>
      </c>
      <c r="H177" s="155" t="s">
        <v>335</v>
      </c>
      <c r="I177" s="155"/>
      <c r="J177" s="156"/>
      <c r="K177" s="12">
        <f>SUM(K166:K176)</f>
        <v>4169272000</v>
      </c>
      <c r="L177" s="12">
        <f>SUM(L166:L176)</f>
        <v>4155365721</v>
      </c>
      <c r="M177" s="13">
        <f>SUM(M166:M176)</f>
        <v>13906279</v>
      </c>
    </row>
    <row r="178" spans="1:13" customFormat="1" ht="18.75" hidden="1" customHeight="1">
      <c r="A178" s="249" t="s">
        <v>392</v>
      </c>
      <c r="B178" s="223" t="s">
        <v>66</v>
      </c>
      <c r="C178" s="4" t="s">
        <v>338</v>
      </c>
      <c r="D178" s="4" t="s">
        <v>339</v>
      </c>
      <c r="E178" s="5">
        <v>264800000</v>
      </c>
      <c r="F178" s="5">
        <v>261257530</v>
      </c>
      <c r="G178" s="9">
        <f t="shared" ref="G178:G188" si="30">E178-F178</f>
        <v>3542470</v>
      </c>
      <c r="H178" s="53" t="s">
        <v>340</v>
      </c>
      <c r="I178" s="4" t="s">
        <v>341</v>
      </c>
      <c r="J178" s="4" t="s">
        <v>342</v>
      </c>
      <c r="K178" s="5">
        <v>0</v>
      </c>
      <c r="L178" s="5">
        <v>0</v>
      </c>
      <c r="M178" s="9">
        <f t="shared" ref="M178:M188" si="31">K178-L178</f>
        <v>0</v>
      </c>
    </row>
    <row r="179" spans="1:13" customFormat="1" ht="18.75" hidden="1" customHeight="1">
      <c r="A179" s="250"/>
      <c r="B179" s="224"/>
      <c r="C179" s="4" t="s">
        <v>99</v>
      </c>
      <c r="D179" s="4" t="s">
        <v>344</v>
      </c>
      <c r="E179" s="5">
        <v>0</v>
      </c>
      <c r="F179" s="5">
        <v>0</v>
      </c>
      <c r="G179" s="9">
        <f t="shared" si="30"/>
        <v>0</v>
      </c>
      <c r="H179" s="53" t="s">
        <v>345</v>
      </c>
      <c r="I179" s="4" t="s">
        <v>346</v>
      </c>
      <c r="J179" s="4" t="s">
        <v>347</v>
      </c>
      <c r="K179" s="5">
        <v>7000000</v>
      </c>
      <c r="L179" s="5">
        <v>7008900</v>
      </c>
      <c r="M179" s="9">
        <f t="shared" si="31"/>
        <v>-8900</v>
      </c>
    </row>
    <row r="180" spans="1:13" customFormat="1" ht="18.75" hidden="1" customHeight="1">
      <c r="A180" s="250"/>
      <c r="B180" s="225"/>
      <c r="C180" s="4" t="s">
        <v>348</v>
      </c>
      <c r="D180" s="6" t="s">
        <v>349</v>
      </c>
      <c r="E180" s="5">
        <v>85500000</v>
      </c>
      <c r="F180" s="5">
        <v>71626623</v>
      </c>
      <c r="G180" s="9">
        <f t="shared" si="30"/>
        <v>13873377</v>
      </c>
      <c r="H180" s="53" t="s">
        <v>350</v>
      </c>
      <c r="I180" s="4" t="s">
        <v>351</v>
      </c>
      <c r="J180" s="4" t="s">
        <v>388</v>
      </c>
      <c r="K180" s="5">
        <f>331030710+277029000</f>
        <v>608059710</v>
      </c>
      <c r="L180" s="5">
        <f>608562060</f>
        <v>608562060</v>
      </c>
      <c r="M180" s="9">
        <f t="shared" si="31"/>
        <v>-502350</v>
      </c>
    </row>
    <row r="181" spans="1:13" customFormat="1" ht="18.75" hidden="1" customHeight="1">
      <c r="A181" s="250"/>
      <c r="B181" s="54" t="s">
        <v>352</v>
      </c>
      <c r="C181" s="4" t="s">
        <v>51</v>
      </c>
      <c r="D181" s="4" t="s">
        <v>354</v>
      </c>
      <c r="E181" s="5">
        <v>0</v>
      </c>
      <c r="F181" s="5">
        <v>0</v>
      </c>
      <c r="G181" s="9">
        <f t="shared" si="30"/>
        <v>0</v>
      </c>
      <c r="H181" s="164" t="s">
        <v>355</v>
      </c>
      <c r="I181" s="163" t="s">
        <v>356</v>
      </c>
      <c r="J181" s="4" t="s">
        <v>357</v>
      </c>
      <c r="K181" s="5">
        <v>97000000</v>
      </c>
      <c r="L181" s="5">
        <v>96668371</v>
      </c>
      <c r="M181" s="9">
        <f t="shared" si="31"/>
        <v>331629</v>
      </c>
    </row>
    <row r="182" spans="1:13" customFormat="1" ht="18.75" hidden="1" customHeight="1">
      <c r="A182" s="250"/>
      <c r="B182" s="54" t="s">
        <v>358</v>
      </c>
      <c r="C182" s="4" t="s">
        <v>359</v>
      </c>
      <c r="D182" s="4" t="s">
        <v>360</v>
      </c>
      <c r="E182" s="5">
        <v>506420900</v>
      </c>
      <c r="F182" s="5">
        <f>446917341</f>
        <v>446917341</v>
      </c>
      <c r="G182" s="9">
        <f t="shared" si="30"/>
        <v>59503559</v>
      </c>
      <c r="H182" s="165"/>
      <c r="I182" s="162"/>
      <c r="J182" s="4" t="s">
        <v>361</v>
      </c>
      <c r="K182" s="5">
        <f>49680849+20649000</f>
        <v>70329849</v>
      </c>
      <c r="L182" s="5">
        <v>75458988</v>
      </c>
      <c r="M182" s="9">
        <f t="shared" si="31"/>
        <v>-5129139</v>
      </c>
    </row>
    <row r="183" spans="1:13" customFormat="1" ht="18.75" hidden="1" customHeight="1">
      <c r="A183" s="250"/>
      <c r="B183" s="54" t="s">
        <v>362</v>
      </c>
      <c r="C183" s="4" t="s">
        <v>363</v>
      </c>
      <c r="D183" s="4" t="s">
        <v>80</v>
      </c>
      <c r="E183" s="5">
        <v>0</v>
      </c>
      <c r="F183" s="5">
        <v>0</v>
      </c>
      <c r="G183" s="9">
        <f t="shared" si="30"/>
        <v>0</v>
      </c>
      <c r="H183" s="53" t="s">
        <v>365</v>
      </c>
      <c r="I183" s="4" t="s">
        <v>366</v>
      </c>
      <c r="J183" s="4" t="s">
        <v>367</v>
      </c>
      <c r="K183" s="5">
        <v>0</v>
      </c>
      <c r="L183" s="5">
        <v>0</v>
      </c>
      <c r="M183" s="9">
        <f t="shared" si="31"/>
        <v>0</v>
      </c>
    </row>
    <row r="184" spans="1:13" customFormat="1" ht="18.75" hidden="1" customHeight="1">
      <c r="A184" s="250"/>
      <c r="B184" s="54" t="s">
        <v>389</v>
      </c>
      <c r="C184" s="4" t="s">
        <v>368</v>
      </c>
      <c r="D184" s="4" t="s">
        <v>369</v>
      </c>
      <c r="E184" s="5">
        <v>0</v>
      </c>
      <c r="F184" s="5">
        <v>0</v>
      </c>
      <c r="G184" s="9">
        <f t="shared" si="30"/>
        <v>0</v>
      </c>
      <c r="H184" s="53" t="s">
        <v>370</v>
      </c>
      <c r="I184" s="4" t="s">
        <v>371</v>
      </c>
      <c r="J184" s="4" t="s">
        <v>391</v>
      </c>
      <c r="K184" s="5">
        <v>30000000</v>
      </c>
      <c r="L184" s="5">
        <v>30000000</v>
      </c>
      <c r="M184" s="9">
        <f t="shared" si="31"/>
        <v>0</v>
      </c>
    </row>
    <row r="185" spans="1:13" customFormat="1" ht="18.75" hidden="1" customHeight="1">
      <c r="A185" s="250"/>
      <c r="B185" s="54" t="s">
        <v>372</v>
      </c>
      <c r="C185" s="4" t="s">
        <v>373</v>
      </c>
      <c r="D185" s="4" t="s">
        <v>374</v>
      </c>
      <c r="E185" s="5">
        <v>2300000</v>
      </c>
      <c r="F185" s="5">
        <v>2151667</v>
      </c>
      <c r="G185" s="9">
        <f t="shared" si="30"/>
        <v>148333</v>
      </c>
      <c r="H185" s="164" t="s">
        <v>379</v>
      </c>
      <c r="I185" s="163" t="s">
        <v>380</v>
      </c>
      <c r="J185" s="4" t="s">
        <v>381</v>
      </c>
      <c r="K185" s="5">
        <f>51110441-25722014</f>
        <v>25388427</v>
      </c>
      <c r="L185" s="5">
        <v>25388427</v>
      </c>
      <c r="M185" s="9">
        <f t="shared" si="31"/>
        <v>0</v>
      </c>
    </row>
    <row r="186" spans="1:13" customFormat="1" ht="18.75" hidden="1" customHeight="1">
      <c r="A186" s="250"/>
      <c r="B186" s="54" t="s">
        <v>376</v>
      </c>
      <c r="C186" s="4" t="s">
        <v>377</v>
      </c>
      <c r="D186" s="4" t="s">
        <v>378</v>
      </c>
      <c r="E186" s="5">
        <v>7979100</v>
      </c>
      <c r="F186" s="5">
        <v>3486915</v>
      </c>
      <c r="G186" s="9">
        <f t="shared" si="30"/>
        <v>4492185</v>
      </c>
      <c r="H186" s="165"/>
      <c r="I186" s="162"/>
      <c r="J186" s="4" t="s">
        <v>89</v>
      </c>
      <c r="K186" s="5">
        <v>25722014</v>
      </c>
      <c r="L186" s="5">
        <v>25722014</v>
      </c>
      <c r="M186" s="9">
        <f t="shared" si="31"/>
        <v>0</v>
      </c>
    </row>
    <row r="187" spans="1:13" customFormat="1" ht="18.75" hidden="1" customHeight="1">
      <c r="A187" s="250"/>
      <c r="B187" s="54" t="s">
        <v>382</v>
      </c>
      <c r="C187" s="4" t="s">
        <v>382</v>
      </c>
      <c r="D187" s="4" t="s">
        <v>382</v>
      </c>
      <c r="E187" s="5">
        <v>0</v>
      </c>
      <c r="F187" s="5">
        <v>88774706</v>
      </c>
      <c r="G187" s="9">
        <f t="shared" si="30"/>
        <v>-88774706</v>
      </c>
      <c r="H187" s="164" t="s">
        <v>384</v>
      </c>
      <c r="I187" s="163" t="s">
        <v>385</v>
      </c>
      <c r="J187" s="4" t="s">
        <v>386</v>
      </c>
      <c r="K187" s="5">
        <v>0</v>
      </c>
      <c r="L187" s="5">
        <v>99435</v>
      </c>
      <c r="M187" s="9">
        <f t="shared" si="31"/>
        <v>-99435</v>
      </c>
    </row>
    <row r="188" spans="1:13" customFormat="1" ht="18.75" hidden="1" customHeight="1">
      <c r="A188" s="250"/>
      <c r="B188" s="55"/>
      <c r="C188" s="11"/>
      <c r="D188" s="11"/>
      <c r="E188" s="5">
        <v>0</v>
      </c>
      <c r="F188" s="5">
        <v>0</v>
      </c>
      <c r="G188" s="9">
        <f t="shared" si="30"/>
        <v>0</v>
      </c>
      <c r="H188" s="165"/>
      <c r="I188" s="162"/>
      <c r="J188" s="4" t="s">
        <v>387</v>
      </c>
      <c r="K188" s="5">
        <v>3500000</v>
      </c>
      <c r="L188" s="5">
        <v>5306587</v>
      </c>
      <c r="M188" s="9">
        <f t="shared" si="31"/>
        <v>-1806587</v>
      </c>
    </row>
    <row r="189" spans="1:13" customFormat="1" ht="18.75" hidden="1" customHeight="1">
      <c r="A189" s="251"/>
      <c r="B189" s="219" t="s">
        <v>335</v>
      </c>
      <c r="C189" s="155"/>
      <c r="D189" s="156"/>
      <c r="E189" s="12">
        <f>SUM(E178:E188)</f>
        <v>867000000</v>
      </c>
      <c r="F189" s="12">
        <f>SUM(F178:F188)</f>
        <v>874214782</v>
      </c>
      <c r="G189" s="13">
        <f>SUM(G178:G188)</f>
        <v>-7214782</v>
      </c>
      <c r="H189" s="155" t="s">
        <v>335</v>
      </c>
      <c r="I189" s="155"/>
      <c r="J189" s="156"/>
      <c r="K189" s="12">
        <f>SUM(K178:K188)</f>
        <v>867000000</v>
      </c>
      <c r="L189" s="12">
        <f>SUM(L178:L188)</f>
        <v>874214782</v>
      </c>
      <c r="M189" s="13">
        <f>SUM(M178:M188)</f>
        <v>-7214782</v>
      </c>
    </row>
    <row r="190" spans="1:13" customFormat="1" ht="18.75" hidden="1" customHeight="1">
      <c r="A190" s="262"/>
      <c r="B190" s="265" t="s">
        <v>113</v>
      </c>
      <c r="C190" s="14" t="s">
        <v>114</v>
      </c>
      <c r="D190" s="14" t="s">
        <v>115</v>
      </c>
      <c r="E190" s="15">
        <v>1788897519</v>
      </c>
      <c r="F190" s="16">
        <v>1681587464</v>
      </c>
      <c r="G190" s="59">
        <v>107310055</v>
      </c>
      <c r="H190" s="17" t="s">
        <v>393</v>
      </c>
      <c r="I190" s="18" t="s">
        <v>394</v>
      </c>
      <c r="J190" s="19" t="s">
        <v>395</v>
      </c>
      <c r="K190" s="20">
        <v>481162548</v>
      </c>
      <c r="L190" s="21">
        <v>432531029</v>
      </c>
      <c r="M190" s="22">
        <v>48631519</v>
      </c>
    </row>
    <row r="191" spans="1:13" customFormat="1" ht="18.75" hidden="1" customHeight="1">
      <c r="A191" s="263"/>
      <c r="B191" s="232"/>
      <c r="C191" s="23" t="s">
        <v>118</v>
      </c>
      <c r="D191" s="23" t="s">
        <v>119</v>
      </c>
      <c r="E191" s="24">
        <v>27700000</v>
      </c>
      <c r="F191" s="21">
        <v>12825450</v>
      </c>
      <c r="G191" s="60">
        <v>14874550</v>
      </c>
      <c r="H191" s="25" t="s">
        <v>396</v>
      </c>
      <c r="I191" s="26" t="s">
        <v>397</v>
      </c>
      <c r="J191" s="27" t="s">
        <v>398</v>
      </c>
      <c r="K191" s="28">
        <v>2208000</v>
      </c>
      <c r="L191" s="21">
        <v>2194500</v>
      </c>
      <c r="M191" s="22">
        <v>13500</v>
      </c>
    </row>
    <row r="192" spans="1:13" customFormat="1" ht="18.75" hidden="1" customHeight="1">
      <c r="A192" s="263"/>
      <c r="B192" s="233"/>
      <c r="C192" s="29" t="s">
        <v>122</v>
      </c>
      <c r="D192" s="29" t="s">
        <v>123</v>
      </c>
      <c r="E192" s="24">
        <v>276636000</v>
      </c>
      <c r="F192" s="21">
        <v>129033678</v>
      </c>
      <c r="G192" s="60">
        <v>147602322</v>
      </c>
      <c r="H192" s="30" t="s">
        <v>399</v>
      </c>
      <c r="I192" s="23" t="s">
        <v>400</v>
      </c>
      <c r="J192" s="23" t="s">
        <v>401</v>
      </c>
      <c r="K192" s="28">
        <v>478864000</v>
      </c>
      <c r="L192" s="28">
        <v>479009533</v>
      </c>
      <c r="M192" s="22">
        <v>-145533</v>
      </c>
    </row>
    <row r="193" spans="1:13" ht="18.75" hidden="1" customHeight="1">
      <c r="A193" s="263"/>
      <c r="B193" s="31" t="s">
        <v>127</v>
      </c>
      <c r="C193" s="23" t="s">
        <v>128</v>
      </c>
      <c r="D193" s="23" t="s">
        <v>129</v>
      </c>
      <c r="E193" s="24">
        <v>179225000</v>
      </c>
      <c r="F193" s="21">
        <v>74668120</v>
      </c>
      <c r="G193" s="60">
        <v>104556880</v>
      </c>
      <c r="H193" s="174" t="s">
        <v>402</v>
      </c>
      <c r="I193" s="176" t="s">
        <v>403</v>
      </c>
      <c r="J193" s="23" t="s">
        <v>404</v>
      </c>
      <c r="K193" s="28"/>
      <c r="L193" s="28">
        <v>11300000</v>
      </c>
      <c r="M193" s="22">
        <v>-11300000</v>
      </c>
    </row>
    <row r="194" spans="1:13" ht="18.75" hidden="1" customHeight="1">
      <c r="A194" s="263"/>
      <c r="B194" s="33" t="s">
        <v>133</v>
      </c>
      <c r="C194" s="29" t="s">
        <v>134</v>
      </c>
      <c r="D194" s="29" t="s">
        <v>405</v>
      </c>
      <c r="E194" s="21">
        <v>871110000</v>
      </c>
      <c r="F194" s="21">
        <v>558393068</v>
      </c>
      <c r="G194" s="60">
        <v>312716932</v>
      </c>
      <c r="H194" s="175"/>
      <c r="I194" s="177"/>
      <c r="J194" s="23" t="s">
        <v>406</v>
      </c>
      <c r="K194" s="28">
        <v>77200000</v>
      </c>
      <c r="L194" s="28">
        <v>82747390</v>
      </c>
      <c r="M194" s="22">
        <v>-5547390</v>
      </c>
    </row>
    <row r="195" spans="1:13" ht="18.75" hidden="1" customHeight="1">
      <c r="A195" s="263"/>
      <c r="B195" s="33" t="s">
        <v>137</v>
      </c>
      <c r="C195" s="29" t="s">
        <v>138</v>
      </c>
      <c r="D195" s="29" t="s">
        <v>139</v>
      </c>
      <c r="E195" s="21"/>
      <c r="F195" s="21"/>
      <c r="G195" s="60">
        <v>0</v>
      </c>
      <c r="H195" s="174" t="s">
        <v>407</v>
      </c>
      <c r="I195" s="176" t="s">
        <v>408</v>
      </c>
      <c r="J195" s="29" t="s">
        <v>409</v>
      </c>
      <c r="K195" s="28">
        <v>1445079268</v>
      </c>
      <c r="L195" s="28">
        <v>1444978348</v>
      </c>
      <c r="M195" s="22">
        <v>100920</v>
      </c>
    </row>
    <row r="196" spans="1:13" ht="18.75" hidden="1" customHeight="1">
      <c r="A196" s="263"/>
      <c r="B196" s="33" t="s">
        <v>410</v>
      </c>
      <c r="C196" s="29" t="s">
        <v>411</v>
      </c>
      <c r="D196" s="29" t="s">
        <v>412</v>
      </c>
      <c r="E196" s="21"/>
      <c r="F196" s="21"/>
      <c r="G196" s="60">
        <v>0</v>
      </c>
      <c r="H196" s="175"/>
      <c r="I196" s="177"/>
      <c r="J196" s="29" t="s">
        <v>413</v>
      </c>
      <c r="K196" s="28">
        <v>256987580</v>
      </c>
      <c r="L196" s="28">
        <v>217103480</v>
      </c>
      <c r="M196" s="22">
        <v>39884100</v>
      </c>
    </row>
    <row r="197" spans="1:13" ht="18.75" hidden="1" customHeight="1">
      <c r="A197" s="263"/>
      <c r="B197" s="33" t="s">
        <v>414</v>
      </c>
      <c r="C197" s="29" t="s">
        <v>415</v>
      </c>
      <c r="D197" s="29" t="s">
        <v>416</v>
      </c>
      <c r="E197" s="21">
        <v>3543411</v>
      </c>
      <c r="F197" s="21">
        <v>1184950</v>
      </c>
      <c r="G197" s="60">
        <v>2358461</v>
      </c>
      <c r="H197" s="30" t="s">
        <v>417</v>
      </c>
      <c r="I197" s="23" t="s">
        <v>418</v>
      </c>
      <c r="J197" s="23" t="s">
        <v>419</v>
      </c>
      <c r="K197" s="28"/>
      <c r="L197" s="34"/>
      <c r="M197" s="22">
        <v>0</v>
      </c>
    </row>
    <row r="198" spans="1:13" ht="18.75" hidden="1" customHeight="1">
      <c r="A198" s="263"/>
      <c r="B198" s="31" t="s">
        <v>420</v>
      </c>
      <c r="C198" s="23" t="s">
        <v>421</v>
      </c>
      <c r="D198" s="23" t="s">
        <v>422</v>
      </c>
      <c r="E198" s="21">
        <v>48244940</v>
      </c>
      <c r="F198" s="21">
        <v>0</v>
      </c>
      <c r="G198" s="60">
        <v>48244940</v>
      </c>
      <c r="H198" s="30" t="s">
        <v>423</v>
      </c>
      <c r="I198" s="23" t="s">
        <v>424</v>
      </c>
      <c r="J198" s="23" t="s">
        <v>425</v>
      </c>
      <c r="K198" s="28"/>
      <c r="L198" s="34"/>
      <c r="M198" s="22">
        <v>0</v>
      </c>
    </row>
    <row r="199" spans="1:13" ht="18.75" hidden="1" customHeight="1">
      <c r="A199" s="263"/>
      <c r="B199" s="235" t="s">
        <v>426</v>
      </c>
      <c r="C199" s="237" t="s">
        <v>427</v>
      </c>
      <c r="D199" s="23" t="s">
        <v>154</v>
      </c>
      <c r="E199" s="21">
        <v>18000000</v>
      </c>
      <c r="F199" s="21">
        <v>18000000</v>
      </c>
      <c r="G199" s="60">
        <v>0</v>
      </c>
      <c r="H199" s="174" t="s">
        <v>155</v>
      </c>
      <c r="I199" s="176" t="s">
        <v>428</v>
      </c>
      <c r="J199" s="23" t="s">
        <v>429</v>
      </c>
      <c r="K199" s="28">
        <v>446098428</v>
      </c>
      <c r="L199" s="28">
        <v>602380221</v>
      </c>
      <c r="M199" s="22">
        <v>-156281793</v>
      </c>
    </row>
    <row r="200" spans="1:13" ht="18.75" hidden="1" customHeight="1">
      <c r="A200" s="263"/>
      <c r="B200" s="236"/>
      <c r="C200" s="237"/>
      <c r="D200" s="23" t="s">
        <v>430</v>
      </c>
      <c r="E200" s="21">
        <v>18000000</v>
      </c>
      <c r="F200" s="21">
        <v>18000000</v>
      </c>
      <c r="G200" s="60">
        <v>0</v>
      </c>
      <c r="H200" s="175"/>
      <c r="I200" s="177"/>
      <c r="J200" s="23" t="s">
        <v>431</v>
      </c>
      <c r="K200" s="28">
        <v>239734083</v>
      </c>
      <c r="L200" s="28">
        <v>83452290</v>
      </c>
      <c r="M200" s="22">
        <v>156281793</v>
      </c>
    </row>
    <row r="201" spans="1:13" ht="18.75" hidden="1" customHeight="1">
      <c r="A201" s="263"/>
      <c r="B201" s="266" t="s">
        <v>432</v>
      </c>
      <c r="C201" s="268" t="s">
        <v>433</v>
      </c>
      <c r="D201" s="23" t="s">
        <v>434</v>
      </c>
      <c r="E201" s="21">
        <v>174034896</v>
      </c>
      <c r="F201" s="21"/>
      <c r="G201" s="60">
        <v>174034896</v>
      </c>
      <c r="H201" s="174" t="s">
        <v>163</v>
      </c>
      <c r="I201" s="217" t="s">
        <v>164</v>
      </c>
      <c r="J201" s="23" t="s">
        <v>165</v>
      </c>
      <c r="K201" s="28">
        <v>492942</v>
      </c>
      <c r="L201" s="28">
        <v>403966</v>
      </c>
      <c r="M201" s="22">
        <v>88976</v>
      </c>
    </row>
    <row r="202" spans="1:13" ht="18.75" hidden="1" customHeight="1">
      <c r="A202" s="263"/>
      <c r="B202" s="267"/>
      <c r="C202" s="268"/>
      <c r="D202" s="23" t="s">
        <v>435</v>
      </c>
      <c r="E202" s="21">
        <v>167703083</v>
      </c>
      <c r="F202" s="21"/>
      <c r="G202" s="60">
        <v>167703083</v>
      </c>
      <c r="H202" s="175"/>
      <c r="I202" s="218"/>
      <c r="J202" s="23" t="s">
        <v>167</v>
      </c>
      <c r="K202" s="35">
        <v>109268000</v>
      </c>
      <c r="L202" s="35">
        <v>139206371</v>
      </c>
      <c r="M202" s="22">
        <v>-29938371</v>
      </c>
    </row>
    <row r="203" spans="1:13" ht="18.75" hidden="1" customHeight="1">
      <c r="A203" s="263"/>
      <c r="B203" s="33" t="s">
        <v>168</v>
      </c>
      <c r="C203" s="29" t="s">
        <v>168</v>
      </c>
      <c r="D203" s="23" t="s">
        <v>436</v>
      </c>
      <c r="E203" s="36"/>
      <c r="F203" s="21">
        <v>1037614398</v>
      </c>
      <c r="G203" s="60">
        <v>-1037614398</v>
      </c>
      <c r="H203" s="174" t="s">
        <v>169</v>
      </c>
      <c r="I203" s="176" t="s">
        <v>170</v>
      </c>
      <c r="J203" s="23" t="s">
        <v>154</v>
      </c>
      <c r="K203" s="28">
        <v>18000000</v>
      </c>
      <c r="L203" s="28">
        <v>18000000</v>
      </c>
      <c r="M203" s="22">
        <v>0</v>
      </c>
    </row>
    <row r="204" spans="1:13" ht="18.75" hidden="1" customHeight="1">
      <c r="A204" s="263"/>
      <c r="B204" s="61"/>
      <c r="C204" s="62"/>
      <c r="D204" s="63"/>
      <c r="E204" s="64"/>
      <c r="F204" s="65"/>
      <c r="G204" s="66"/>
      <c r="H204" s="269"/>
      <c r="I204" s="234"/>
      <c r="J204" s="63" t="s">
        <v>171</v>
      </c>
      <c r="K204" s="67">
        <v>18000000</v>
      </c>
      <c r="L204" s="67">
        <v>18000000</v>
      </c>
      <c r="M204" s="68">
        <v>0</v>
      </c>
    </row>
    <row r="205" spans="1:13" ht="18" customHeight="1" thickBot="1">
      <c r="A205" s="264"/>
      <c r="B205" s="228" t="s">
        <v>437</v>
      </c>
      <c r="C205" s="229"/>
      <c r="D205" s="230"/>
      <c r="E205" s="69">
        <f>SUM(E83:E100)</f>
        <v>4111000000</v>
      </c>
      <c r="F205" s="69">
        <f t="shared" ref="F205:G205" si="32">SUM(F83:F100)</f>
        <v>4254800000</v>
      </c>
      <c r="G205" s="69">
        <f t="shared" si="32"/>
        <v>143800000</v>
      </c>
      <c r="H205" s="228" t="s">
        <v>437</v>
      </c>
      <c r="I205" s="229"/>
      <c r="J205" s="231"/>
      <c r="K205" s="70">
        <f>SUM(K83:K100)</f>
        <v>4111000000</v>
      </c>
      <c r="L205" s="70">
        <f t="shared" ref="L205:M205" si="33">SUM(L83:L100)</f>
        <v>4254800000</v>
      </c>
      <c r="M205" s="70">
        <f t="shared" si="33"/>
        <v>143800000</v>
      </c>
    </row>
    <row r="206" spans="1:13" ht="18" customHeight="1">
      <c r="A206" s="207" t="s">
        <v>289</v>
      </c>
      <c r="B206" s="210" t="s">
        <v>113</v>
      </c>
      <c r="C206" s="42" t="s">
        <v>114</v>
      </c>
      <c r="D206" s="42" t="s">
        <v>115</v>
      </c>
      <c r="E206" s="43">
        <v>227947920</v>
      </c>
      <c r="F206" s="43">
        <v>235918850</v>
      </c>
      <c r="G206" s="43">
        <f>F206-E206</f>
        <v>7970930</v>
      </c>
      <c r="H206" s="71" t="s">
        <v>172</v>
      </c>
      <c r="I206" s="42" t="s">
        <v>173</v>
      </c>
      <c r="J206" s="42" t="s">
        <v>174</v>
      </c>
      <c r="K206" s="43"/>
      <c r="L206" s="43"/>
      <c r="M206" s="44">
        <v>0</v>
      </c>
    </row>
    <row r="207" spans="1:13" ht="18" customHeight="1">
      <c r="A207" s="208"/>
      <c r="B207" s="211"/>
      <c r="C207" s="42" t="s">
        <v>118</v>
      </c>
      <c r="D207" s="42" t="s">
        <v>119</v>
      </c>
      <c r="E207" s="43">
        <v>500000</v>
      </c>
      <c r="F207" s="43">
        <v>1228000</v>
      </c>
      <c r="G207" s="43">
        <f t="shared" ref="G207:G216" si="34">F207-E207</f>
        <v>728000</v>
      </c>
      <c r="H207" s="71" t="s">
        <v>175</v>
      </c>
      <c r="I207" s="42" t="s">
        <v>176</v>
      </c>
      <c r="J207" s="42" t="s">
        <v>177</v>
      </c>
      <c r="K207" s="43"/>
      <c r="L207" s="43"/>
      <c r="M207" s="44">
        <v>0</v>
      </c>
    </row>
    <row r="208" spans="1:13" ht="18" customHeight="1">
      <c r="A208" s="208"/>
      <c r="B208" s="212"/>
      <c r="C208" s="42" t="s">
        <v>122</v>
      </c>
      <c r="D208" s="45" t="s">
        <v>123</v>
      </c>
      <c r="E208" s="43">
        <v>27993080</v>
      </c>
      <c r="F208" s="43">
        <v>28572150</v>
      </c>
      <c r="G208" s="43">
        <f t="shared" si="34"/>
        <v>579070</v>
      </c>
      <c r="H208" s="71" t="s">
        <v>178</v>
      </c>
      <c r="I208" s="42" t="s">
        <v>179</v>
      </c>
      <c r="J208" s="42" t="s">
        <v>180</v>
      </c>
      <c r="K208" s="43">
        <v>344146000</v>
      </c>
      <c r="L208" s="43">
        <v>369178000</v>
      </c>
      <c r="M208" s="44">
        <f t="shared" ref="M208:M216" si="35">L208-K208</f>
        <v>25032000</v>
      </c>
    </row>
    <row r="209" spans="1:14" ht="18" customHeight="1">
      <c r="A209" s="208"/>
      <c r="B209" s="42" t="s">
        <v>127</v>
      </c>
      <c r="C209" s="42" t="s">
        <v>128</v>
      </c>
      <c r="D209" s="42" t="s">
        <v>181</v>
      </c>
      <c r="E209" s="43">
        <v>9393276</v>
      </c>
      <c r="F209" s="43">
        <v>6356876</v>
      </c>
      <c r="G209" s="43">
        <f t="shared" si="34"/>
        <v>-3036400</v>
      </c>
      <c r="H209" s="213" t="s">
        <v>182</v>
      </c>
      <c r="I209" s="215" t="s">
        <v>183</v>
      </c>
      <c r="J209" s="42" t="s">
        <v>184</v>
      </c>
      <c r="K209" s="43">
        <v>1000000</v>
      </c>
      <c r="L209" s="43"/>
      <c r="M209" s="44">
        <f t="shared" si="35"/>
        <v>-1000000</v>
      </c>
    </row>
    <row r="210" spans="1:14" ht="18" customHeight="1">
      <c r="A210" s="208"/>
      <c r="B210" s="42" t="s">
        <v>133</v>
      </c>
      <c r="C210" s="42" t="s">
        <v>185</v>
      </c>
      <c r="D210" s="42" t="s">
        <v>186</v>
      </c>
      <c r="E210" s="43">
        <v>84378000</v>
      </c>
      <c r="F210" s="43">
        <v>102094000</v>
      </c>
      <c r="G210" s="43">
        <f t="shared" si="34"/>
        <v>17716000</v>
      </c>
      <c r="H210" s="214"/>
      <c r="I210" s="212"/>
      <c r="J210" s="42" t="s">
        <v>187</v>
      </c>
      <c r="K210" s="43">
        <v>500000</v>
      </c>
      <c r="L210" s="43">
        <v>1000000</v>
      </c>
      <c r="M210" s="44">
        <f t="shared" si="35"/>
        <v>500000</v>
      </c>
    </row>
    <row r="211" spans="1:14" ht="18" customHeight="1">
      <c r="A211" s="208"/>
      <c r="B211" s="42" t="s">
        <v>188</v>
      </c>
      <c r="C211" s="42" t="s">
        <v>189</v>
      </c>
      <c r="D211" s="42" t="s">
        <v>139</v>
      </c>
      <c r="E211" s="43"/>
      <c r="F211" s="43"/>
      <c r="G211" s="43">
        <f t="shared" si="34"/>
        <v>0</v>
      </c>
      <c r="H211" s="71" t="s">
        <v>190</v>
      </c>
      <c r="I211" s="42" t="s">
        <v>191</v>
      </c>
      <c r="J211" s="42" t="s">
        <v>192</v>
      </c>
      <c r="K211" s="43"/>
      <c r="L211" s="43"/>
      <c r="M211" s="44">
        <f t="shared" si="35"/>
        <v>0</v>
      </c>
    </row>
    <row r="212" spans="1:14" ht="18" customHeight="1">
      <c r="A212" s="208"/>
      <c r="B212" s="42" t="s">
        <v>193</v>
      </c>
      <c r="C212" s="42" t="s">
        <v>194</v>
      </c>
      <c r="D212" s="42" t="s">
        <v>195</v>
      </c>
      <c r="E212" s="43"/>
      <c r="F212" s="43"/>
      <c r="G212" s="43">
        <f t="shared" si="34"/>
        <v>0</v>
      </c>
      <c r="H212" s="71" t="s">
        <v>196</v>
      </c>
      <c r="I212" s="42" t="s">
        <v>197</v>
      </c>
      <c r="J212" s="42" t="s">
        <v>198</v>
      </c>
      <c r="K212" s="43"/>
      <c r="L212" s="43"/>
      <c r="M212" s="44">
        <f t="shared" si="35"/>
        <v>0</v>
      </c>
    </row>
    <row r="213" spans="1:14" ht="18" customHeight="1">
      <c r="A213" s="208"/>
      <c r="B213" s="42" t="s">
        <v>199</v>
      </c>
      <c r="C213" s="42" t="s">
        <v>200</v>
      </c>
      <c r="D213" s="42" t="s">
        <v>201</v>
      </c>
      <c r="E213" s="43"/>
      <c r="F213" s="43"/>
      <c r="G213" s="43">
        <f t="shared" si="34"/>
        <v>0</v>
      </c>
      <c r="H213" s="213" t="s">
        <v>202</v>
      </c>
      <c r="I213" s="215" t="s">
        <v>203</v>
      </c>
      <c r="J213" s="42" t="s">
        <v>204</v>
      </c>
      <c r="K213" s="43">
        <v>8487954</v>
      </c>
      <c r="L213" s="43"/>
      <c r="M213" s="44">
        <f t="shared" si="35"/>
        <v>-8487954</v>
      </c>
    </row>
    <row r="214" spans="1:14" ht="18" customHeight="1">
      <c r="A214" s="208"/>
      <c r="B214" s="42" t="s">
        <v>205</v>
      </c>
      <c r="C214" s="42" t="s">
        <v>206</v>
      </c>
      <c r="D214" s="42" t="s">
        <v>207</v>
      </c>
      <c r="E214" s="43">
        <v>8487954</v>
      </c>
      <c r="F214" s="43"/>
      <c r="G214" s="43">
        <f t="shared" si="34"/>
        <v>-8487954</v>
      </c>
      <c r="H214" s="214"/>
      <c r="I214" s="212"/>
      <c r="J214" s="42" t="s">
        <v>208</v>
      </c>
      <c r="K214" s="43">
        <v>4346070</v>
      </c>
      <c r="L214" s="43">
        <v>3991876</v>
      </c>
      <c r="M214" s="44">
        <f t="shared" si="35"/>
        <v>-354194</v>
      </c>
    </row>
    <row r="215" spans="1:14" ht="18" customHeight="1">
      <c r="A215" s="208"/>
      <c r="B215" s="42" t="s">
        <v>168</v>
      </c>
      <c r="C215" s="42" t="s">
        <v>168</v>
      </c>
      <c r="D215" s="42" t="s">
        <v>168</v>
      </c>
      <c r="E215" s="43"/>
      <c r="F215" s="43"/>
      <c r="G215" s="43">
        <f t="shared" si="34"/>
        <v>0</v>
      </c>
      <c r="H215" s="213" t="s">
        <v>209</v>
      </c>
      <c r="I215" s="215" t="s">
        <v>210</v>
      </c>
      <c r="J215" s="42" t="s">
        <v>165</v>
      </c>
      <c r="K215" s="43">
        <v>206</v>
      </c>
      <c r="L215" s="43"/>
      <c r="M215" s="44">
        <f t="shared" si="35"/>
        <v>-206</v>
      </c>
    </row>
    <row r="216" spans="1:14" ht="18" customHeight="1">
      <c r="A216" s="208"/>
      <c r="B216" s="72"/>
      <c r="C216" s="73"/>
      <c r="D216" s="73"/>
      <c r="E216" s="43"/>
      <c r="F216" s="43"/>
      <c r="G216" s="43">
        <f t="shared" si="34"/>
        <v>0</v>
      </c>
      <c r="H216" s="216"/>
      <c r="I216" s="211"/>
      <c r="J216" s="74" t="s">
        <v>167</v>
      </c>
      <c r="K216" s="43">
        <v>220000</v>
      </c>
      <c r="L216" s="43"/>
      <c r="M216" s="44">
        <f t="shared" si="35"/>
        <v>-220000</v>
      </c>
    </row>
    <row r="217" spans="1:14" ht="18" customHeight="1" thickBot="1">
      <c r="A217" s="209"/>
      <c r="B217" s="220" t="s">
        <v>211</v>
      </c>
      <c r="C217" s="221"/>
      <c r="D217" s="222"/>
      <c r="E217" s="47">
        <f>SUM(E206:E216)</f>
        <v>358700230</v>
      </c>
      <c r="F217" s="47">
        <f>SUM(F206:F216)</f>
        <v>374169876</v>
      </c>
      <c r="G217" s="47">
        <f>SUM(G206:G216)</f>
        <v>15469646</v>
      </c>
      <c r="H217" s="221" t="s">
        <v>211</v>
      </c>
      <c r="I217" s="221"/>
      <c r="J217" s="222"/>
      <c r="K217" s="47">
        <f>SUM(K206:K216)</f>
        <v>358700230</v>
      </c>
      <c r="L217" s="47">
        <f>SUM(L206:L216)</f>
        <v>374169876</v>
      </c>
      <c r="M217" s="48">
        <f>SUM(M206:M216)</f>
        <v>15469646</v>
      </c>
    </row>
    <row r="218" spans="1:14" ht="18" thickBot="1">
      <c r="A218" s="75"/>
      <c r="B218" s="199" t="s">
        <v>290</v>
      </c>
      <c r="C218" s="200"/>
      <c r="D218" s="200"/>
      <c r="E218" s="76">
        <f>E217+E205+E82+E70+E58+E34+E46</f>
        <v>20155076171</v>
      </c>
      <c r="F218" s="76">
        <f>F217+F205+F82+F70+F58+F34+F46</f>
        <v>19702308876</v>
      </c>
      <c r="G218" s="76">
        <f t="shared" ref="G218" si="36">G217+G205+G82+G70+G58+G34+G46</f>
        <v>-452767295</v>
      </c>
      <c r="H218" s="199" t="s">
        <v>290</v>
      </c>
      <c r="I218" s="200"/>
      <c r="J218" s="200"/>
      <c r="K218" s="77">
        <f>K217+K205+K82+K70+K58+K46+K34</f>
        <v>20155076171</v>
      </c>
      <c r="L218" s="77">
        <f t="shared" ref="L218:M218" si="37">L217+L205+L82+L70+L58+L46+L34</f>
        <v>19702308876</v>
      </c>
      <c r="M218" s="77">
        <f t="shared" si="37"/>
        <v>-452767295</v>
      </c>
      <c r="N218" s="3">
        <f>M218/K218*100</f>
        <v>-2.2464181785205124</v>
      </c>
    </row>
    <row r="219" spans="1:14" ht="18" thickBot="1">
      <c r="A219" s="201" t="s">
        <v>291</v>
      </c>
      <c r="B219" s="202"/>
      <c r="C219" s="202"/>
      <c r="D219" s="202"/>
      <c r="E219" s="51">
        <f>E218+E21</f>
        <v>20363715171</v>
      </c>
      <c r="F219" s="51">
        <f t="shared" ref="F219:G219" si="38">F218+F21</f>
        <v>19929249876</v>
      </c>
      <c r="G219" s="51">
        <f t="shared" si="38"/>
        <v>-434465295</v>
      </c>
      <c r="H219" s="203" t="s">
        <v>291</v>
      </c>
      <c r="I219" s="203"/>
      <c r="J219" s="203"/>
      <c r="K219" s="51">
        <f>K218+K21</f>
        <v>20363715171</v>
      </c>
      <c r="L219" s="51">
        <f t="shared" ref="L219:M219" si="39">L218+L21</f>
        <v>19929249876</v>
      </c>
      <c r="M219" s="51">
        <f t="shared" si="39"/>
        <v>-434465295</v>
      </c>
      <c r="N219" s="3">
        <f>M219/K219*100</f>
        <v>-2.1335266740458181</v>
      </c>
    </row>
    <row r="220" spans="1:14">
      <c r="F220" s="10">
        <f>F217+F205+F82+F70+F58+F46+F34</f>
        <v>19702308876</v>
      </c>
    </row>
  </sheetData>
  <mergeCells count="212">
    <mergeCell ref="B96:B98"/>
    <mergeCell ref="C96:C98"/>
    <mergeCell ref="D96:D97"/>
    <mergeCell ref="E96:E97"/>
    <mergeCell ref="F96:F97"/>
    <mergeCell ref="G96:G97"/>
    <mergeCell ref="H96:H98"/>
    <mergeCell ref="I96:I98"/>
    <mergeCell ref="A190:A205"/>
    <mergeCell ref="B190:B192"/>
    <mergeCell ref="H193:H194"/>
    <mergeCell ref="I193:I194"/>
    <mergeCell ref="B199:B200"/>
    <mergeCell ref="C199:C200"/>
    <mergeCell ref="B201:B202"/>
    <mergeCell ref="C201:C202"/>
    <mergeCell ref="H203:H204"/>
    <mergeCell ref="I203:I204"/>
    <mergeCell ref="A127:A139"/>
    <mergeCell ref="H133:H134"/>
    <mergeCell ref="I133:I134"/>
    <mergeCell ref="H135:H136"/>
    <mergeCell ref="B127:B129"/>
    <mergeCell ref="H130:H131"/>
    <mergeCell ref="I130:I131"/>
    <mergeCell ref="A178:A189"/>
    <mergeCell ref="B178:B180"/>
    <mergeCell ref="H181:H182"/>
    <mergeCell ref="I181:I182"/>
    <mergeCell ref="B189:D189"/>
    <mergeCell ref="H189:J189"/>
    <mergeCell ref="A166:A177"/>
    <mergeCell ref="H173:H174"/>
    <mergeCell ref="I173:I174"/>
    <mergeCell ref="H175:H176"/>
    <mergeCell ref="I175:I176"/>
    <mergeCell ref="B177:D177"/>
    <mergeCell ref="H177:J177"/>
    <mergeCell ref="H185:H186"/>
    <mergeCell ref="I185:I186"/>
    <mergeCell ref="A140:A152"/>
    <mergeCell ref="B140:B142"/>
    <mergeCell ref="A153:A165"/>
    <mergeCell ref="B153:B155"/>
    <mergeCell ref="H156:H157"/>
    <mergeCell ref="I156:I157"/>
    <mergeCell ref="H159:H160"/>
    <mergeCell ref="I159:I160"/>
    <mergeCell ref="A115:A126"/>
    <mergeCell ref="B115:B117"/>
    <mergeCell ref="H118:H119"/>
    <mergeCell ref="I118:I119"/>
    <mergeCell ref="B126:D126"/>
    <mergeCell ref="H126:J126"/>
    <mergeCell ref="B112:D112"/>
    <mergeCell ref="H112:J112"/>
    <mergeCell ref="B113:D113"/>
    <mergeCell ref="H113:J113"/>
    <mergeCell ref="A114:D114"/>
    <mergeCell ref="H114:J114"/>
    <mergeCell ref="H124:H125"/>
    <mergeCell ref="I124:I125"/>
    <mergeCell ref="H122:H123"/>
    <mergeCell ref="I122:I123"/>
    <mergeCell ref="A101:A112"/>
    <mergeCell ref="B101:B103"/>
    <mergeCell ref="H104:H105"/>
    <mergeCell ref="I104:I105"/>
    <mergeCell ref="H108:H109"/>
    <mergeCell ref="I108:I109"/>
    <mergeCell ref="H110:H111"/>
    <mergeCell ref="I110:I111"/>
    <mergeCell ref="B83:B87"/>
    <mergeCell ref="D85:D87"/>
    <mergeCell ref="E85:E87"/>
    <mergeCell ref="F85:F87"/>
    <mergeCell ref="B94:B95"/>
    <mergeCell ref="C94:C95"/>
    <mergeCell ref="C85:C87"/>
    <mergeCell ref="H85:H87"/>
    <mergeCell ref="I85:I87"/>
    <mergeCell ref="B217:D217"/>
    <mergeCell ref="H217:J217"/>
    <mergeCell ref="B166:B168"/>
    <mergeCell ref="H169:H170"/>
    <mergeCell ref="I169:I170"/>
    <mergeCell ref="H99:H100"/>
    <mergeCell ref="I99:I100"/>
    <mergeCell ref="I135:I136"/>
    <mergeCell ref="H137:H138"/>
    <mergeCell ref="I137:I138"/>
    <mergeCell ref="B139:D139"/>
    <mergeCell ref="H139:J139"/>
    <mergeCell ref="B205:D205"/>
    <mergeCell ref="H205:J205"/>
    <mergeCell ref="H143:H144"/>
    <mergeCell ref="I143:I144"/>
    <mergeCell ref="H146:H147"/>
    <mergeCell ref="I146:I147"/>
    <mergeCell ref="H148:H149"/>
    <mergeCell ref="I148:I149"/>
    <mergeCell ref="H150:H151"/>
    <mergeCell ref="I150:I151"/>
    <mergeCell ref="B152:D152"/>
    <mergeCell ref="H152:J152"/>
    <mergeCell ref="B218:D218"/>
    <mergeCell ref="H218:J218"/>
    <mergeCell ref="A219:D219"/>
    <mergeCell ref="H219:J219"/>
    <mergeCell ref="B46:D46"/>
    <mergeCell ref="H46:J46"/>
    <mergeCell ref="A206:A217"/>
    <mergeCell ref="B206:B208"/>
    <mergeCell ref="H209:H210"/>
    <mergeCell ref="I209:I210"/>
    <mergeCell ref="H213:H214"/>
    <mergeCell ref="I213:I214"/>
    <mergeCell ref="H215:H216"/>
    <mergeCell ref="I215:I216"/>
    <mergeCell ref="H195:H196"/>
    <mergeCell ref="I195:I196"/>
    <mergeCell ref="H199:H200"/>
    <mergeCell ref="I199:I200"/>
    <mergeCell ref="H201:H202"/>
    <mergeCell ref="I201:I202"/>
    <mergeCell ref="H187:H188"/>
    <mergeCell ref="I187:I188"/>
    <mergeCell ref="B165:D165"/>
    <mergeCell ref="H165:J165"/>
    <mergeCell ref="A34:D34"/>
    <mergeCell ref="H34:J34"/>
    <mergeCell ref="A35:A46"/>
    <mergeCell ref="B35:B37"/>
    <mergeCell ref="H38:H39"/>
    <mergeCell ref="I38:I39"/>
    <mergeCell ref="H42:H43"/>
    <mergeCell ref="I42:I43"/>
    <mergeCell ref="H44:H45"/>
    <mergeCell ref="I44:I45"/>
    <mergeCell ref="B22:B24"/>
    <mergeCell ref="H25:H26"/>
    <mergeCell ref="I25:I26"/>
    <mergeCell ref="H29:H30"/>
    <mergeCell ref="I29:I30"/>
    <mergeCell ref="A9:A20"/>
    <mergeCell ref="H12:H13"/>
    <mergeCell ref="I12:I13"/>
    <mergeCell ref="H16:H17"/>
    <mergeCell ref="I16:I17"/>
    <mergeCell ref="H18:H19"/>
    <mergeCell ref="I18:I19"/>
    <mergeCell ref="A22:A33"/>
    <mergeCell ref="H31:H33"/>
    <mergeCell ref="I31:I33"/>
    <mergeCell ref="H161:H162"/>
    <mergeCell ref="I161:I162"/>
    <mergeCell ref="H163:H164"/>
    <mergeCell ref="I163:I164"/>
    <mergeCell ref="B82:D82"/>
    <mergeCell ref="H82:J82"/>
    <mergeCell ref="B70:D70"/>
    <mergeCell ref="H70:J70"/>
    <mergeCell ref="A71:A82"/>
    <mergeCell ref="B71:B73"/>
    <mergeCell ref="H74:H75"/>
    <mergeCell ref="I74:I75"/>
    <mergeCell ref="H78:H79"/>
    <mergeCell ref="I78:I79"/>
    <mergeCell ref="H80:H81"/>
    <mergeCell ref="I80:I81"/>
    <mergeCell ref="A83:A100"/>
    <mergeCell ref="H94:H95"/>
    <mergeCell ref="I94:I95"/>
    <mergeCell ref="G85:G87"/>
    <mergeCell ref="H88:H89"/>
    <mergeCell ref="I88:I89"/>
    <mergeCell ref="H90:H91"/>
    <mergeCell ref="I90:I91"/>
    <mergeCell ref="B58:D58"/>
    <mergeCell ref="H58:J58"/>
    <mergeCell ref="A59:A70"/>
    <mergeCell ref="B59:B61"/>
    <mergeCell ref="H62:H63"/>
    <mergeCell ref="I62:I63"/>
    <mergeCell ref="H66:H67"/>
    <mergeCell ref="I66:I67"/>
    <mergeCell ref="H68:H69"/>
    <mergeCell ref="I68:I69"/>
    <mergeCell ref="A47:A58"/>
    <mergeCell ref="B47:B49"/>
    <mergeCell ref="H50:H51"/>
    <mergeCell ref="I50:I51"/>
    <mergeCell ref="H54:H55"/>
    <mergeCell ref="I54:I55"/>
    <mergeCell ref="H56:H57"/>
    <mergeCell ref="I56:I57"/>
    <mergeCell ref="F7:F8"/>
    <mergeCell ref="G7:G8"/>
    <mergeCell ref="H7:J7"/>
    <mergeCell ref="K7:K8"/>
    <mergeCell ref="L7:L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rowBreaks count="1" manualBreakCount="1">
    <brk id="8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view="pageBreakPreview" topLeftCell="A4" zoomScale="85" zoomScaleNormal="85" zoomScaleSheetLayoutView="85" workbookViewId="0">
      <selection activeCell="K18" sqref="K18"/>
    </sheetView>
  </sheetViews>
  <sheetFormatPr defaultColWidth="9" defaultRowHeight="13.5"/>
  <cols>
    <col min="1" max="1" width="4.5" style="95" customWidth="1"/>
    <col min="2" max="2" width="14.875" style="95" customWidth="1"/>
    <col min="3" max="3" width="15.25" style="95" customWidth="1"/>
    <col min="4" max="4" width="20.75" style="95" customWidth="1"/>
    <col min="5" max="7" width="16.25" style="95" customWidth="1"/>
    <col min="8" max="8" width="13.75" style="95" customWidth="1"/>
    <col min="9" max="9" width="15" style="95" customWidth="1"/>
    <col min="10" max="10" width="19.375" style="96" customWidth="1"/>
    <col min="11" max="13" width="16.375" style="95" customWidth="1"/>
    <col min="14" max="16384" width="9" style="95"/>
  </cols>
  <sheetData>
    <row r="1" spans="1:13" ht="24" customHeight="1">
      <c r="A1" s="291" t="s">
        <v>543</v>
      </c>
      <c r="B1" s="291"/>
      <c r="C1" s="291"/>
      <c r="D1" s="291"/>
      <c r="E1" s="102"/>
      <c r="F1" s="100"/>
      <c r="G1" s="100"/>
      <c r="H1" s="100"/>
      <c r="I1" s="100"/>
      <c r="J1" s="101"/>
      <c r="K1" s="100"/>
      <c r="L1" s="100"/>
      <c r="M1" s="100"/>
    </row>
    <row r="2" spans="1:13" ht="24" customHeight="1">
      <c r="A2" s="292" t="s">
        <v>540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</row>
    <row r="3" spans="1:13" ht="24" customHeight="1">
      <c r="A3" s="293" t="s">
        <v>541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13" ht="24" customHeight="1">
      <c r="A4" s="294" t="s">
        <v>544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3" ht="24" customHeight="1">
      <c r="A5" s="295" t="s">
        <v>539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</row>
    <row r="6" spans="1:13" ht="24" customHeight="1">
      <c r="A6" s="297" t="s">
        <v>2</v>
      </c>
      <c r="B6" s="297" t="s">
        <v>3</v>
      </c>
      <c r="C6" s="297"/>
      <c r="D6" s="297"/>
      <c r="E6" s="297"/>
      <c r="F6" s="297"/>
      <c r="G6" s="297"/>
      <c r="H6" s="297" t="s">
        <v>4</v>
      </c>
      <c r="I6" s="297"/>
      <c r="J6" s="297"/>
      <c r="K6" s="297"/>
      <c r="L6" s="297"/>
      <c r="M6" s="297"/>
    </row>
    <row r="7" spans="1:13" ht="24" customHeight="1">
      <c r="A7" s="297"/>
      <c r="B7" s="297" t="s">
        <v>5</v>
      </c>
      <c r="C7" s="297"/>
      <c r="D7" s="297"/>
      <c r="E7" s="290" t="s">
        <v>545</v>
      </c>
      <c r="F7" s="290" t="s">
        <v>546</v>
      </c>
      <c r="G7" s="290" t="s">
        <v>538</v>
      </c>
      <c r="H7" s="297" t="s">
        <v>5</v>
      </c>
      <c r="I7" s="297"/>
      <c r="J7" s="297"/>
      <c r="K7" s="290" t="s">
        <v>547</v>
      </c>
      <c r="L7" s="290" t="s">
        <v>548</v>
      </c>
      <c r="M7" s="290" t="s">
        <v>538</v>
      </c>
    </row>
    <row r="8" spans="1:13" ht="24" customHeight="1">
      <c r="A8" s="297"/>
      <c r="B8" s="106" t="s">
        <v>8</v>
      </c>
      <c r="C8" s="106" t="s">
        <v>9</v>
      </c>
      <c r="D8" s="106" t="s">
        <v>10</v>
      </c>
      <c r="E8" s="290"/>
      <c r="F8" s="290"/>
      <c r="G8" s="290"/>
      <c r="H8" s="106" t="s">
        <v>8</v>
      </c>
      <c r="I8" s="106" t="s">
        <v>9</v>
      </c>
      <c r="J8" s="106" t="s">
        <v>10</v>
      </c>
      <c r="K8" s="290"/>
      <c r="L8" s="290"/>
      <c r="M8" s="290"/>
    </row>
    <row r="9" spans="1:13" s="99" customFormat="1" ht="24" customHeight="1">
      <c r="A9" s="181" t="s">
        <v>537</v>
      </c>
      <c r="B9" s="287" t="s">
        <v>113</v>
      </c>
      <c r="C9" s="107" t="s">
        <v>114</v>
      </c>
      <c r="D9" s="107" t="s">
        <v>533</v>
      </c>
      <c r="E9" s="107">
        <f>SUM(E22+E35+E47+E48+E49+E50)</f>
        <v>126288920</v>
      </c>
      <c r="F9" s="107">
        <f>F22+F35+F47+F48+F49+F50</f>
        <v>123167000</v>
      </c>
      <c r="G9" s="108">
        <f t="shared" ref="G9:G16" si="0">F9-E9</f>
        <v>-3121920</v>
      </c>
      <c r="H9" s="109" t="s">
        <v>492</v>
      </c>
      <c r="I9" s="109" t="s">
        <v>491</v>
      </c>
      <c r="J9" s="109" t="s">
        <v>490</v>
      </c>
      <c r="K9" s="110">
        <f>K22+K35+K47</f>
        <v>14625345</v>
      </c>
      <c r="L9" s="110">
        <f>L22+L35+L47</f>
        <v>25991010</v>
      </c>
      <c r="M9" s="110">
        <f t="shared" ref="M9:M20" si="1">L9-K9</f>
        <v>11365665</v>
      </c>
    </row>
    <row r="10" spans="1:13" s="99" customFormat="1" ht="24" customHeight="1">
      <c r="A10" s="181"/>
      <c r="B10" s="288"/>
      <c r="C10" s="107" t="s">
        <v>118</v>
      </c>
      <c r="D10" s="107" t="s">
        <v>536</v>
      </c>
      <c r="E10" s="107">
        <f>E23+E51+E52+E36</f>
        <v>2300000</v>
      </c>
      <c r="F10" s="107">
        <f>F23+F51+F52+F36</f>
        <v>4130000</v>
      </c>
      <c r="G10" s="108">
        <f t="shared" si="0"/>
        <v>1830000</v>
      </c>
      <c r="H10" s="109" t="s">
        <v>487</v>
      </c>
      <c r="I10" s="109" t="s">
        <v>486</v>
      </c>
      <c r="J10" s="109" t="s">
        <v>485</v>
      </c>
      <c r="K10" s="110">
        <f>K23+K24+K25+K36+K48</f>
        <v>28365710</v>
      </c>
      <c r="L10" s="110">
        <f>L23+L24+L25+L36+L48</f>
        <v>25000000</v>
      </c>
      <c r="M10" s="110">
        <f t="shared" si="1"/>
        <v>-3365710</v>
      </c>
    </row>
    <row r="11" spans="1:13" s="99" customFormat="1" ht="24" customHeight="1">
      <c r="A11" s="181"/>
      <c r="B11" s="289"/>
      <c r="C11" s="107" t="s">
        <v>122</v>
      </c>
      <c r="D11" s="107" t="s">
        <v>528</v>
      </c>
      <c r="E11" s="107">
        <f>E24+E37+E53+E54+E55+E56+E57</f>
        <v>9610000</v>
      </c>
      <c r="F11" s="107">
        <f>F24+F37+F53+F54+F55+F56+F57</f>
        <v>9910000</v>
      </c>
      <c r="G11" s="108">
        <f t="shared" si="0"/>
        <v>300000</v>
      </c>
      <c r="H11" s="109" t="s">
        <v>482</v>
      </c>
      <c r="I11" s="109" t="s">
        <v>481</v>
      </c>
      <c r="J11" s="109" t="s">
        <v>480</v>
      </c>
      <c r="K11" s="110">
        <f t="shared" ref="K11:L13" si="2">K26+K37+K49</f>
        <v>0</v>
      </c>
      <c r="L11" s="110">
        <f t="shared" si="2"/>
        <v>0</v>
      </c>
      <c r="M11" s="110">
        <f t="shared" si="1"/>
        <v>0</v>
      </c>
    </row>
    <row r="12" spans="1:13" s="99" customFormat="1" ht="24" customHeight="1">
      <c r="A12" s="181"/>
      <c r="B12" s="108" t="s">
        <v>525</v>
      </c>
      <c r="C12" s="108" t="s">
        <v>128</v>
      </c>
      <c r="D12" s="108" t="s">
        <v>229</v>
      </c>
      <c r="E12" s="107">
        <f>E25+E38+E58</f>
        <v>888080</v>
      </c>
      <c r="F12" s="107">
        <f t="shared" ref="F12:F14" si="3">F25+F38+F58</f>
        <v>2284000</v>
      </c>
      <c r="G12" s="108">
        <f t="shared" si="0"/>
        <v>1395920</v>
      </c>
      <c r="H12" s="182" t="s">
        <v>476</v>
      </c>
      <c r="I12" s="182" t="s">
        <v>475</v>
      </c>
      <c r="J12" s="109" t="s">
        <v>474</v>
      </c>
      <c r="K12" s="110">
        <f t="shared" si="2"/>
        <v>32767231</v>
      </c>
      <c r="L12" s="110">
        <f t="shared" si="2"/>
        <v>24662990</v>
      </c>
      <c r="M12" s="110">
        <f t="shared" si="1"/>
        <v>-8104241</v>
      </c>
    </row>
    <row r="13" spans="1:13" s="99" customFormat="1" ht="24" customHeight="1">
      <c r="A13" s="181"/>
      <c r="B13" s="107" t="s">
        <v>133</v>
      </c>
      <c r="C13" s="107" t="s">
        <v>134</v>
      </c>
      <c r="D13" s="107" t="s">
        <v>522</v>
      </c>
      <c r="E13" s="107">
        <f>E26+E39+E59</f>
        <v>0</v>
      </c>
      <c r="F13" s="107">
        <f t="shared" si="3"/>
        <v>30000000</v>
      </c>
      <c r="G13" s="108">
        <f t="shared" si="0"/>
        <v>30000000</v>
      </c>
      <c r="H13" s="182"/>
      <c r="I13" s="182"/>
      <c r="J13" s="109" t="s">
        <v>470</v>
      </c>
      <c r="K13" s="110">
        <f t="shared" si="2"/>
        <v>107300000</v>
      </c>
      <c r="L13" s="110">
        <f t="shared" si="2"/>
        <v>83800000</v>
      </c>
      <c r="M13" s="110">
        <f t="shared" si="1"/>
        <v>-23500000</v>
      </c>
    </row>
    <row r="14" spans="1:13" s="99" customFormat="1" ht="24" customHeight="1">
      <c r="A14" s="181"/>
      <c r="B14" s="107" t="s">
        <v>188</v>
      </c>
      <c r="C14" s="107" t="s">
        <v>189</v>
      </c>
      <c r="D14" s="107" t="s">
        <v>230</v>
      </c>
      <c r="E14" s="107">
        <f>E27+E40+E60</f>
        <v>68162000</v>
      </c>
      <c r="F14" s="107">
        <f t="shared" si="3"/>
        <v>56000000</v>
      </c>
      <c r="G14" s="108">
        <f t="shared" si="0"/>
        <v>-12162000</v>
      </c>
      <c r="H14" s="109" t="s">
        <v>466</v>
      </c>
      <c r="I14" s="109" t="s">
        <v>465</v>
      </c>
      <c r="J14" s="109" t="s">
        <v>464</v>
      </c>
      <c r="K14" s="110">
        <f>K40+K52</f>
        <v>0</v>
      </c>
      <c r="L14" s="110">
        <f>L40+L52</f>
        <v>0</v>
      </c>
      <c r="M14" s="110">
        <f t="shared" si="1"/>
        <v>0</v>
      </c>
    </row>
    <row r="15" spans="1:13" s="99" customFormat="1" ht="24" customHeight="1">
      <c r="A15" s="181"/>
      <c r="B15" s="107" t="s">
        <v>515</v>
      </c>
      <c r="C15" s="107" t="s">
        <v>514</v>
      </c>
      <c r="D15" s="107" t="s">
        <v>513</v>
      </c>
      <c r="E15" s="107">
        <f>E28+E42+E61</f>
        <v>1320000</v>
      </c>
      <c r="F15" s="107">
        <f>F28+F42+F61</f>
        <v>1250000</v>
      </c>
      <c r="G15" s="108">
        <f t="shared" si="0"/>
        <v>-70000</v>
      </c>
      <c r="H15" s="109" t="s">
        <v>460</v>
      </c>
      <c r="I15" s="109" t="s">
        <v>535</v>
      </c>
      <c r="J15" s="109" t="s">
        <v>458</v>
      </c>
      <c r="K15" s="112">
        <f t="shared" ref="K15:L19" si="4">K29+K41+K53</f>
        <v>8460000</v>
      </c>
      <c r="L15" s="112">
        <f t="shared" si="4"/>
        <v>52872800</v>
      </c>
      <c r="M15" s="110">
        <f t="shared" si="1"/>
        <v>44412800</v>
      </c>
    </row>
    <row r="16" spans="1:13" s="99" customFormat="1" ht="24" customHeight="1">
      <c r="A16" s="181"/>
      <c r="B16" s="107" t="s">
        <v>511</v>
      </c>
      <c r="C16" s="107" t="s">
        <v>510</v>
      </c>
      <c r="D16" s="107" t="s">
        <v>509</v>
      </c>
      <c r="E16" s="107">
        <f>E29+E43+E62</f>
        <v>70000</v>
      </c>
      <c r="F16" s="107">
        <f>F29+F43+F62</f>
        <v>200000</v>
      </c>
      <c r="G16" s="108">
        <f t="shared" si="0"/>
        <v>130000</v>
      </c>
      <c r="H16" s="182" t="s">
        <v>454</v>
      </c>
      <c r="I16" s="182" t="s">
        <v>453</v>
      </c>
      <c r="J16" s="109" t="s">
        <v>452</v>
      </c>
      <c r="K16" s="110">
        <f t="shared" si="4"/>
        <v>4648267</v>
      </c>
      <c r="L16" s="110">
        <f t="shared" si="4"/>
        <v>715170</v>
      </c>
      <c r="M16" s="110">
        <f t="shared" si="1"/>
        <v>-3933097</v>
      </c>
    </row>
    <row r="17" spans="1:14" s="99" customFormat="1" ht="24" customHeight="1">
      <c r="A17" s="181"/>
      <c r="B17" s="107"/>
      <c r="C17" s="107"/>
      <c r="D17" s="107"/>
      <c r="E17" s="107"/>
      <c r="F17" s="107"/>
      <c r="G17" s="108"/>
      <c r="H17" s="182"/>
      <c r="I17" s="182"/>
      <c r="J17" s="109" t="s">
        <v>448</v>
      </c>
      <c r="K17" s="110">
        <f t="shared" si="4"/>
        <v>3077375</v>
      </c>
      <c r="L17" s="110">
        <f t="shared" si="4"/>
        <v>972910</v>
      </c>
      <c r="M17" s="110">
        <f t="shared" si="1"/>
        <v>-2104465</v>
      </c>
    </row>
    <row r="18" spans="1:14" s="99" customFormat="1" ht="24" customHeight="1">
      <c r="A18" s="181"/>
      <c r="B18" s="107"/>
      <c r="C18" s="107"/>
      <c r="D18" s="107"/>
      <c r="E18" s="107"/>
      <c r="F18" s="107"/>
      <c r="G18" s="108"/>
      <c r="H18" s="182" t="s">
        <v>446</v>
      </c>
      <c r="I18" s="182" t="s">
        <v>445</v>
      </c>
      <c r="J18" s="109" t="s">
        <v>444</v>
      </c>
      <c r="K18" s="110">
        <f t="shared" si="4"/>
        <v>3387172</v>
      </c>
      <c r="L18" s="110">
        <f t="shared" si="4"/>
        <v>6316120</v>
      </c>
      <c r="M18" s="110">
        <f t="shared" si="1"/>
        <v>2928948</v>
      </c>
    </row>
    <row r="19" spans="1:14" s="99" customFormat="1" ht="24" customHeight="1">
      <c r="A19" s="181"/>
      <c r="B19" s="107"/>
      <c r="C19" s="107"/>
      <c r="D19" s="107"/>
      <c r="E19" s="107"/>
      <c r="F19" s="107"/>
      <c r="G19" s="107"/>
      <c r="H19" s="182"/>
      <c r="I19" s="182"/>
      <c r="J19" s="109" t="s">
        <v>534</v>
      </c>
      <c r="K19" s="110">
        <f t="shared" si="4"/>
        <v>6007900</v>
      </c>
      <c r="L19" s="110">
        <f t="shared" si="4"/>
        <v>6610000</v>
      </c>
      <c r="M19" s="110">
        <f t="shared" si="1"/>
        <v>602100</v>
      </c>
    </row>
    <row r="20" spans="1:14" s="99" customFormat="1" ht="24" customHeight="1">
      <c r="A20" s="181"/>
      <c r="B20" s="107"/>
      <c r="C20" s="107"/>
      <c r="D20" s="107"/>
      <c r="E20" s="113"/>
      <c r="F20" s="113"/>
      <c r="G20" s="113"/>
      <c r="H20" s="114"/>
      <c r="I20" s="114"/>
      <c r="J20" s="115"/>
      <c r="K20" s="114"/>
      <c r="L20" s="110"/>
      <c r="M20" s="110">
        <f t="shared" si="1"/>
        <v>0</v>
      </c>
    </row>
    <row r="21" spans="1:14" s="99" customFormat="1" ht="24" customHeight="1" thickBot="1">
      <c r="A21" s="107"/>
      <c r="B21" s="116" t="s">
        <v>211</v>
      </c>
      <c r="C21" s="117"/>
      <c r="D21" s="117"/>
      <c r="E21" s="117">
        <f>SUM(E9:E19)</f>
        <v>208639000</v>
      </c>
      <c r="F21" s="117">
        <f>SUM(F9:F19)</f>
        <v>226941000</v>
      </c>
      <c r="G21" s="118">
        <f>SUM(F21-E21)</f>
        <v>18302000</v>
      </c>
      <c r="H21" s="116" t="s">
        <v>211</v>
      </c>
      <c r="I21" s="117"/>
      <c r="J21" s="117"/>
      <c r="K21" s="117">
        <f>SUM(K9:K20)</f>
        <v>208639000</v>
      </c>
      <c r="L21" s="117">
        <f>SUM(L9:L20)</f>
        <v>226941000</v>
      </c>
      <c r="M21" s="117">
        <f>SUM(L21-K21)</f>
        <v>18302000</v>
      </c>
      <c r="N21" s="99">
        <f>M21/K21*100</f>
        <v>8.7720895901533265</v>
      </c>
    </row>
    <row r="22" spans="1:14" s="99" customFormat="1" ht="24" customHeight="1">
      <c r="A22" s="181" t="s">
        <v>566</v>
      </c>
      <c r="B22" s="287" t="s">
        <v>113</v>
      </c>
      <c r="C22" s="107" t="s">
        <v>114</v>
      </c>
      <c r="D22" s="107" t="s">
        <v>533</v>
      </c>
      <c r="E22" s="119">
        <v>40490000</v>
      </c>
      <c r="F22" s="119">
        <v>40664000</v>
      </c>
      <c r="G22" s="108">
        <f t="shared" ref="G22:G29" si="5">F22-E22</f>
        <v>174000</v>
      </c>
      <c r="H22" s="107" t="s">
        <v>532</v>
      </c>
      <c r="I22" s="107" t="s">
        <v>173</v>
      </c>
      <c r="J22" s="107" t="s">
        <v>174</v>
      </c>
      <c r="K22" s="120">
        <v>14625345</v>
      </c>
      <c r="L22" s="120">
        <v>25991010</v>
      </c>
      <c r="M22" s="107">
        <f t="shared" ref="M22:M33" si="6">L22-K22</f>
        <v>11365665</v>
      </c>
    </row>
    <row r="23" spans="1:14" s="99" customFormat="1" ht="24" customHeight="1">
      <c r="A23" s="181"/>
      <c r="B23" s="288"/>
      <c r="C23" s="107" t="s">
        <v>118</v>
      </c>
      <c r="D23" s="107" t="s">
        <v>531</v>
      </c>
      <c r="E23" s="121">
        <v>2300000</v>
      </c>
      <c r="F23" s="121">
        <v>3930000</v>
      </c>
      <c r="G23" s="108">
        <f t="shared" si="5"/>
        <v>1630000</v>
      </c>
      <c r="H23" s="283" t="s">
        <v>396</v>
      </c>
      <c r="I23" s="107" t="s">
        <v>530</v>
      </c>
      <c r="J23" s="107" t="s">
        <v>529</v>
      </c>
      <c r="K23" s="122">
        <v>3365710</v>
      </c>
      <c r="L23" s="122">
        <v>0</v>
      </c>
      <c r="M23" s="107">
        <f t="shared" si="6"/>
        <v>-3365710</v>
      </c>
    </row>
    <row r="24" spans="1:14" s="99" customFormat="1" ht="24" customHeight="1">
      <c r="A24" s="181"/>
      <c r="B24" s="289"/>
      <c r="C24" s="107" t="s">
        <v>122</v>
      </c>
      <c r="D24" s="107" t="s">
        <v>528</v>
      </c>
      <c r="E24" s="123">
        <v>7860000</v>
      </c>
      <c r="F24" s="123">
        <v>8160000</v>
      </c>
      <c r="G24" s="108">
        <f t="shared" si="5"/>
        <v>300000</v>
      </c>
      <c r="H24" s="283"/>
      <c r="I24" s="108" t="s">
        <v>527</v>
      </c>
      <c r="J24" s="107" t="s">
        <v>526</v>
      </c>
      <c r="K24" s="122">
        <v>25000000</v>
      </c>
      <c r="L24" s="122">
        <v>25000000</v>
      </c>
      <c r="M24" s="107">
        <f t="shared" si="6"/>
        <v>0</v>
      </c>
    </row>
    <row r="25" spans="1:14" s="99" customFormat="1" ht="24" customHeight="1">
      <c r="A25" s="181"/>
      <c r="B25" s="108" t="s">
        <v>525</v>
      </c>
      <c r="C25" s="108" t="s">
        <v>128</v>
      </c>
      <c r="D25" s="108" t="s">
        <v>229</v>
      </c>
      <c r="E25" s="108">
        <v>0</v>
      </c>
      <c r="F25" s="108">
        <v>0</v>
      </c>
      <c r="G25" s="108">
        <f t="shared" si="5"/>
        <v>0</v>
      </c>
      <c r="H25" s="283"/>
      <c r="I25" s="107" t="s">
        <v>524</v>
      </c>
      <c r="J25" s="107" t="s">
        <v>523</v>
      </c>
      <c r="K25" s="107">
        <f>[3]★본부세입!E12+[3]★본부세입!E13+[3]★본부세입!E14+[3]★본부세입!E15+[3]★본부세입!E16+[3]★본부세입!E17</f>
        <v>0</v>
      </c>
      <c r="L25" s="107">
        <f>[3]★본부세입!F12+[3]★본부세입!F13+[3]★본부세입!F14+[3]★본부세입!F15+[3]★본부세입!F16+[3]★본부세입!F17</f>
        <v>0</v>
      </c>
      <c r="M25" s="107">
        <f t="shared" si="6"/>
        <v>0</v>
      </c>
    </row>
    <row r="26" spans="1:14" s="99" customFormat="1" ht="24" customHeight="1">
      <c r="A26" s="181"/>
      <c r="B26" s="107" t="s">
        <v>133</v>
      </c>
      <c r="C26" s="107" t="s">
        <v>134</v>
      </c>
      <c r="D26" s="107" t="s">
        <v>522</v>
      </c>
      <c r="E26" s="121">
        <v>0</v>
      </c>
      <c r="F26" s="121">
        <v>30000000</v>
      </c>
      <c r="G26" s="108">
        <f t="shared" si="5"/>
        <v>30000000</v>
      </c>
      <c r="H26" s="107" t="s">
        <v>521</v>
      </c>
      <c r="I26" s="107" t="s">
        <v>520</v>
      </c>
      <c r="J26" s="107" t="s">
        <v>519</v>
      </c>
      <c r="K26" s="107">
        <f>[3]★본부세입!E19</f>
        <v>0</v>
      </c>
      <c r="L26" s="107">
        <f>[3]★본부세입!F19</f>
        <v>0</v>
      </c>
      <c r="M26" s="107">
        <f t="shared" si="6"/>
        <v>0</v>
      </c>
    </row>
    <row r="27" spans="1:14" s="99" customFormat="1" ht="24" customHeight="1">
      <c r="A27" s="181"/>
      <c r="B27" s="107" t="s">
        <v>188</v>
      </c>
      <c r="C27" s="107" t="s">
        <v>189</v>
      </c>
      <c r="D27" s="107" t="s">
        <v>230</v>
      </c>
      <c r="E27" s="121">
        <v>9162000</v>
      </c>
      <c r="F27" s="121">
        <v>10000000</v>
      </c>
      <c r="G27" s="108">
        <f t="shared" si="5"/>
        <v>838000</v>
      </c>
      <c r="H27" s="284" t="s">
        <v>518</v>
      </c>
      <c r="I27" s="284" t="s">
        <v>517</v>
      </c>
      <c r="J27" s="107" t="s">
        <v>516</v>
      </c>
      <c r="K27" s="122">
        <v>8767231</v>
      </c>
      <c r="L27" s="125">
        <v>662990</v>
      </c>
      <c r="M27" s="107">
        <f t="shared" si="6"/>
        <v>-8104241</v>
      </c>
    </row>
    <row r="28" spans="1:14" s="99" customFormat="1" ht="24" customHeight="1">
      <c r="A28" s="181"/>
      <c r="B28" s="107" t="s">
        <v>515</v>
      </c>
      <c r="C28" s="107" t="s">
        <v>514</v>
      </c>
      <c r="D28" s="107" t="s">
        <v>513</v>
      </c>
      <c r="E28" s="121"/>
      <c r="F28" s="121"/>
      <c r="G28" s="108">
        <f t="shared" si="5"/>
        <v>0</v>
      </c>
      <c r="H28" s="284"/>
      <c r="I28" s="284"/>
      <c r="J28" s="107" t="s">
        <v>512</v>
      </c>
      <c r="K28" s="107">
        <f>[3]★본부세입!E21</f>
        <v>0</v>
      </c>
      <c r="L28" s="107">
        <v>0</v>
      </c>
      <c r="M28" s="107">
        <f t="shared" si="6"/>
        <v>0</v>
      </c>
    </row>
    <row r="29" spans="1:14" s="99" customFormat="1" ht="24" customHeight="1">
      <c r="A29" s="181"/>
      <c r="B29" s="107" t="s">
        <v>511</v>
      </c>
      <c r="C29" s="107" t="s">
        <v>510</v>
      </c>
      <c r="D29" s="107" t="s">
        <v>509</v>
      </c>
      <c r="E29" s="121">
        <v>70000</v>
      </c>
      <c r="F29" s="121">
        <v>200000</v>
      </c>
      <c r="G29" s="108">
        <f t="shared" si="5"/>
        <v>130000</v>
      </c>
      <c r="H29" s="108" t="s">
        <v>508</v>
      </c>
      <c r="I29" s="108" t="s">
        <v>507</v>
      </c>
      <c r="J29" s="107" t="s">
        <v>506</v>
      </c>
      <c r="K29" s="121">
        <v>0</v>
      </c>
      <c r="L29" s="121">
        <v>30000000</v>
      </c>
      <c r="M29" s="107">
        <f t="shared" si="6"/>
        <v>30000000</v>
      </c>
    </row>
    <row r="30" spans="1:14" s="99" customFormat="1" ht="24" customHeight="1">
      <c r="A30" s="181"/>
      <c r="B30" s="107"/>
      <c r="C30" s="107"/>
      <c r="D30" s="107"/>
      <c r="E30" s="121"/>
      <c r="F30" s="121"/>
      <c r="G30" s="108"/>
      <c r="H30" s="284" t="s">
        <v>505</v>
      </c>
      <c r="I30" s="284" t="s">
        <v>504</v>
      </c>
      <c r="J30" s="107" t="s">
        <v>503</v>
      </c>
      <c r="K30" s="121">
        <v>0</v>
      </c>
      <c r="L30" s="121">
        <v>0</v>
      </c>
      <c r="M30" s="107">
        <f t="shared" si="6"/>
        <v>0</v>
      </c>
    </row>
    <row r="31" spans="1:14" s="99" customFormat="1" ht="24" customHeight="1">
      <c r="A31" s="181"/>
      <c r="B31" s="107"/>
      <c r="C31" s="107"/>
      <c r="D31" s="107"/>
      <c r="E31" s="107"/>
      <c r="F31" s="107"/>
      <c r="G31" s="108"/>
      <c r="H31" s="284"/>
      <c r="I31" s="284"/>
      <c r="J31" s="107" t="s">
        <v>502</v>
      </c>
      <c r="K31" s="121">
        <v>0</v>
      </c>
      <c r="L31" s="121">
        <v>0</v>
      </c>
      <c r="M31" s="107">
        <f t="shared" si="6"/>
        <v>0</v>
      </c>
    </row>
    <row r="32" spans="1:14" s="99" customFormat="1" ht="24" customHeight="1">
      <c r="A32" s="181"/>
      <c r="B32" s="107"/>
      <c r="C32" s="107"/>
      <c r="D32" s="107"/>
      <c r="E32" s="107"/>
      <c r="F32" s="107"/>
      <c r="G32" s="107"/>
      <c r="H32" s="285" t="s">
        <v>501</v>
      </c>
      <c r="I32" s="285" t="s">
        <v>500</v>
      </c>
      <c r="J32" s="127" t="s">
        <v>499</v>
      </c>
      <c r="K32" s="122">
        <v>3375814</v>
      </c>
      <c r="L32" s="122">
        <v>6300000</v>
      </c>
      <c r="M32" s="107">
        <f t="shared" si="6"/>
        <v>2924186</v>
      </c>
    </row>
    <row r="33" spans="1:14" s="99" customFormat="1" ht="24" customHeight="1">
      <c r="A33" s="181"/>
      <c r="B33" s="107"/>
      <c r="C33" s="107"/>
      <c r="D33" s="107"/>
      <c r="E33" s="113"/>
      <c r="F33" s="113"/>
      <c r="G33" s="113"/>
      <c r="H33" s="286"/>
      <c r="I33" s="286"/>
      <c r="J33" s="107" t="s">
        <v>498</v>
      </c>
      <c r="K33" s="121">
        <v>4747900</v>
      </c>
      <c r="L33" s="121">
        <v>5000000</v>
      </c>
      <c r="M33" s="107">
        <f t="shared" si="6"/>
        <v>252100</v>
      </c>
    </row>
    <row r="34" spans="1:14" s="99" customFormat="1" ht="24" customHeight="1">
      <c r="A34" s="107" t="s">
        <v>497</v>
      </c>
      <c r="B34" s="116" t="s">
        <v>211</v>
      </c>
      <c r="C34" s="117"/>
      <c r="D34" s="117"/>
      <c r="E34" s="117">
        <f>SUM(E22:E32)</f>
        <v>59882000</v>
      </c>
      <c r="F34" s="117">
        <f>SUM(F22:F32)</f>
        <v>92954000</v>
      </c>
      <c r="G34" s="118">
        <f>SUM(G22:G32)</f>
        <v>33072000</v>
      </c>
      <c r="H34" s="116" t="s">
        <v>211</v>
      </c>
      <c r="I34" s="117"/>
      <c r="J34" s="117"/>
      <c r="K34" s="117">
        <f>SUM(K22:K33)</f>
        <v>59882000</v>
      </c>
      <c r="L34" s="117">
        <f>SUM(L22:L33)</f>
        <v>92954000</v>
      </c>
      <c r="M34" s="117">
        <f>SUM(M22:M33)</f>
        <v>33072000</v>
      </c>
    </row>
    <row r="35" spans="1:14" ht="24" customHeight="1">
      <c r="A35" s="273" t="s">
        <v>496</v>
      </c>
      <c r="B35" s="182" t="s">
        <v>495</v>
      </c>
      <c r="C35" s="109" t="s">
        <v>494</v>
      </c>
      <c r="D35" s="109" t="s">
        <v>493</v>
      </c>
      <c r="E35" s="128">
        <v>52200000</v>
      </c>
      <c r="F35" s="128">
        <v>53200000</v>
      </c>
      <c r="G35" s="128">
        <f>F35-E35</f>
        <v>1000000</v>
      </c>
      <c r="H35" s="109" t="s">
        <v>492</v>
      </c>
      <c r="I35" s="109" t="s">
        <v>491</v>
      </c>
      <c r="J35" s="109" t="s">
        <v>490</v>
      </c>
      <c r="K35" s="110"/>
      <c r="L35" s="110"/>
      <c r="M35" s="110"/>
    </row>
    <row r="36" spans="1:14" ht="24" customHeight="1">
      <c r="A36" s="273"/>
      <c r="B36" s="182"/>
      <c r="C36" s="109" t="s">
        <v>489</v>
      </c>
      <c r="D36" s="109" t="s">
        <v>488</v>
      </c>
      <c r="E36" s="128"/>
      <c r="F36" s="128"/>
      <c r="G36" s="128">
        <f t="shared" ref="G36:G45" si="7">F36-E36</f>
        <v>0</v>
      </c>
      <c r="H36" s="109" t="s">
        <v>487</v>
      </c>
      <c r="I36" s="109" t="s">
        <v>486</v>
      </c>
      <c r="J36" s="109" t="s">
        <v>485</v>
      </c>
      <c r="K36" s="110"/>
      <c r="L36" s="110"/>
      <c r="M36" s="110"/>
    </row>
    <row r="37" spans="1:14" ht="24" customHeight="1">
      <c r="A37" s="273"/>
      <c r="B37" s="182"/>
      <c r="C37" s="109" t="s">
        <v>484</v>
      </c>
      <c r="D37" s="129" t="s">
        <v>483</v>
      </c>
      <c r="E37" s="128">
        <v>1750000</v>
      </c>
      <c r="F37" s="128">
        <v>1750000</v>
      </c>
      <c r="G37" s="128">
        <f t="shared" si="7"/>
        <v>0</v>
      </c>
      <c r="H37" s="109" t="s">
        <v>482</v>
      </c>
      <c r="I37" s="109" t="s">
        <v>481</v>
      </c>
      <c r="J37" s="109" t="s">
        <v>480</v>
      </c>
      <c r="K37" s="110"/>
      <c r="L37" s="110"/>
      <c r="M37" s="110"/>
    </row>
    <row r="38" spans="1:14" ht="24" customHeight="1">
      <c r="A38" s="273"/>
      <c r="B38" s="109" t="s">
        <v>479</v>
      </c>
      <c r="C38" s="109" t="s">
        <v>478</v>
      </c>
      <c r="D38" s="109" t="s">
        <v>477</v>
      </c>
      <c r="E38" s="128">
        <f>[4]법인회계합계!E46</f>
        <v>0</v>
      </c>
      <c r="F38" s="128">
        <f>[4]법인회계합계!F46</f>
        <v>0</v>
      </c>
      <c r="G38" s="128">
        <f t="shared" si="7"/>
        <v>0</v>
      </c>
      <c r="H38" s="182" t="s">
        <v>476</v>
      </c>
      <c r="I38" s="182" t="s">
        <v>475</v>
      </c>
      <c r="J38" s="109" t="s">
        <v>474</v>
      </c>
      <c r="K38" s="128">
        <v>24000000</v>
      </c>
      <c r="L38" s="128">
        <v>24000000</v>
      </c>
      <c r="M38" s="128">
        <f>L38-K38</f>
        <v>0</v>
      </c>
    </row>
    <row r="39" spans="1:14" ht="24" customHeight="1">
      <c r="A39" s="273"/>
      <c r="B39" s="109" t="s">
        <v>473</v>
      </c>
      <c r="C39" s="109" t="s">
        <v>472</v>
      </c>
      <c r="D39" s="109" t="s">
        <v>471</v>
      </c>
      <c r="E39" s="128">
        <f>[4]법인회계합계!E47</f>
        <v>0</v>
      </c>
      <c r="F39" s="128">
        <f>[4]법인회계합계!F47</f>
        <v>0</v>
      </c>
      <c r="G39" s="128">
        <f t="shared" si="7"/>
        <v>0</v>
      </c>
      <c r="H39" s="182"/>
      <c r="I39" s="182"/>
      <c r="J39" s="109" t="s">
        <v>470</v>
      </c>
      <c r="K39" s="128">
        <v>45800000</v>
      </c>
      <c r="L39" s="128">
        <v>45800000</v>
      </c>
      <c r="M39" s="128">
        <f t="shared" ref="M39:M45" si="8">L39-K39</f>
        <v>0</v>
      </c>
    </row>
    <row r="40" spans="1:14" ht="24" customHeight="1">
      <c r="A40" s="273"/>
      <c r="B40" s="109" t="s">
        <v>469</v>
      </c>
      <c r="C40" s="109" t="s">
        <v>468</v>
      </c>
      <c r="D40" s="109" t="s">
        <v>467</v>
      </c>
      <c r="E40" s="128">
        <v>24000000</v>
      </c>
      <c r="F40" s="128">
        <v>24000000</v>
      </c>
      <c r="G40" s="128">
        <f t="shared" si="7"/>
        <v>0</v>
      </c>
      <c r="H40" s="109" t="s">
        <v>466</v>
      </c>
      <c r="I40" s="109" t="s">
        <v>465</v>
      </c>
      <c r="J40" s="109" t="s">
        <v>464</v>
      </c>
      <c r="K40" s="128">
        <f>[4]법인회계합계!K40</f>
        <v>0</v>
      </c>
      <c r="L40" s="128">
        <f>[4]법인회계합계!L40</f>
        <v>0</v>
      </c>
      <c r="M40" s="128">
        <f t="shared" si="8"/>
        <v>0</v>
      </c>
    </row>
    <row r="41" spans="1:14" ht="24" customHeight="1">
      <c r="A41" s="273"/>
      <c r="B41" s="109" t="s">
        <v>463</v>
      </c>
      <c r="C41" s="109" t="s">
        <v>462</v>
      </c>
      <c r="D41" s="109" t="s">
        <v>461</v>
      </c>
      <c r="E41" s="128">
        <v>0</v>
      </c>
      <c r="F41" s="128">
        <v>0</v>
      </c>
      <c r="G41" s="128">
        <f t="shared" si="7"/>
        <v>0</v>
      </c>
      <c r="H41" s="109" t="s">
        <v>460</v>
      </c>
      <c r="I41" s="109" t="s">
        <v>459</v>
      </c>
      <c r="J41" s="109" t="s">
        <v>458</v>
      </c>
      <c r="K41" s="128">
        <v>3384000</v>
      </c>
      <c r="L41" s="128">
        <v>8660000</v>
      </c>
      <c r="M41" s="128">
        <f t="shared" si="8"/>
        <v>5276000</v>
      </c>
    </row>
    <row r="42" spans="1:14" ht="24" customHeight="1">
      <c r="A42" s="273"/>
      <c r="B42" s="109" t="s">
        <v>457</v>
      </c>
      <c r="C42" s="109" t="s">
        <v>456</v>
      </c>
      <c r="D42" s="109" t="s">
        <v>455</v>
      </c>
      <c r="E42" s="128">
        <v>1050000</v>
      </c>
      <c r="F42" s="128">
        <v>1050000</v>
      </c>
      <c r="G42" s="128">
        <f t="shared" si="7"/>
        <v>0</v>
      </c>
      <c r="H42" s="182" t="s">
        <v>454</v>
      </c>
      <c r="I42" s="182" t="s">
        <v>453</v>
      </c>
      <c r="J42" s="109" t="s">
        <v>452</v>
      </c>
      <c r="K42" s="128">
        <v>2804755</v>
      </c>
      <c r="L42" s="128">
        <v>500000</v>
      </c>
      <c r="M42" s="128">
        <f t="shared" si="8"/>
        <v>-2304755</v>
      </c>
    </row>
    <row r="43" spans="1:14" ht="24" customHeight="1">
      <c r="A43" s="273"/>
      <c r="B43" s="109" t="s">
        <v>451</v>
      </c>
      <c r="C43" s="109" t="s">
        <v>450</v>
      </c>
      <c r="D43" s="109" t="s">
        <v>449</v>
      </c>
      <c r="E43" s="128">
        <f>[4]법인회계합계!E50</f>
        <v>0</v>
      </c>
      <c r="F43" s="128">
        <f>[4]법인회계합계!F50</f>
        <v>0</v>
      </c>
      <c r="G43" s="128">
        <f t="shared" si="7"/>
        <v>0</v>
      </c>
      <c r="H43" s="182"/>
      <c r="I43" s="182"/>
      <c r="J43" s="109" t="s">
        <v>448</v>
      </c>
      <c r="K43" s="128">
        <v>2404465</v>
      </c>
      <c r="L43" s="128">
        <v>300000</v>
      </c>
      <c r="M43" s="128">
        <f t="shared" si="8"/>
        <v>-2104465</v>
      </c>
    </row>
    <row r="44" spans="1:14" ht="24" customHeight="1">
      <c r="A44" s="273"/>
      <c r="B44" s="109" t="s">
        <v>447</v>
      </c>
      <c r="C44" s="109" t="s">
        <v>447</v>
      </c>
      <c r="D44" s="109" t="s">
        <v>447</v>
      </c>
      <c r="E44" s="128">
        <f>[4]법인회계합계!E51</f>
        <v>0</v>
      </c>
      <c r="F44" s="128">
        <f>[4]법인회계합계!F51</f>
        <v>0</v>
      </c>
      <c r="G44" s="128">
        <f t="shared" si="7"/>
        <v>0</v>
      </c>
      <c r="H44" s="182" t="s">
        <v>446</v>
      </c>
      <c r="I44" s="182" t="s">
        <v>445</v>
      </c>
      <c r="J44" s="109" t="s">
        <v>444</v>
      </c>
      <c r="K44" s="128">
        <v>6780</v>
      </c>
      <c r="L44" s="128">
        <v>10000</v>
      </c>
      <c r="M44" s="128">
        <f t="shared" si="8"/>
        <v>3220</v>
      </c>
    </row>
    <row r="45" spans="1:14" ht="24" customHeight="1">
      <c r="A45" s="273"/>
      <c r="B45" s="130"/>
      <c r="C45" s="130"/>
      <c r="D45" s="130"/>
      <c r="E45" s="131">
        <f>[4]법인회계합계!E53</f>
        <v>0</v>
      </c>
      <c r="F45" s="131">
        <f>[4]법인회계합계!F53</f>
        <v>0</v>
      </c>
      <c r="G45" s="128">
        <f t="shared" si="7"/>
        <v>0</v>
      </c>
      <c r="H45" s="182"/>
      <c r="I45" s="182"/>
      <c r="J45" s="109" t="s">
        <v>63</v>
      </c>
      <c r="K45" s="131">
        <v>600000</v>
      </c>
      <c r="L45" s="131">
        <v>730000</v>
      </c>
      <c r="M45" s="128">
        <f t="shared" si="8"/>
        <v>130000</v>
      </c>
    </row>
    <row r="46" spans="1:14" s="97" customFormat="1" ht="24" customHeight="1">
      <c r="A46" s="273"/>
      <c r="B46" s="274" t="s">
        <v>64</v>
      </c>
      <c r="C46" s="274"/>
      <c r="D46" s="274"/>
      <c r="E46" s="132">
        <f>SUM(E35:E45)</f>
        <v>79000000</v>
      </c>
      <c r="F46" s="132">
        <f>SUM(F35:F45)</f>
        <v>80000000</v>
      </c>
      <c r="G46" s="132">
        <f t="shared" ref="G46:G64" si="9">F46-E46</f>
        <v>1000000</v>
      </c>
      <c r="H46" s="274" t="s">
        <v>440</v>
      </c>
      <c r="I46" s="274"/>
      <c r="J46" s="274"/>
      <c r="K46" s="132">
        <f>SUM(K35:K45)</f>
        <v>79000000</v>
      </c>
      <c r="L46" s="132">
        <f>SUM(L35:L45)</f>
        <v>80000000</v>
      </c>
      <c r="M46" s="132">
        <f t="shared" ref="M46:M64" si="10">L46-K46</f>
        <v>1000000</v>
      </c>
    </row>
    <row r="47" spans="1:14" s="97" customFormat="1" ht="18" customHeight="1">
      <c r="A47" s="273" t="s">
        <v>443</v>
      </c>
      <c r="B47" s="272" t="s">
        <v>113</v>
      </c>
      <c r="C47" s="272" t="s">
        <v>114</v>
      </c>
      <c r="D47" s="275" t="s">
        <v>550</v>
      </c>
      <c r="E47" s="275">
        <v>33598920</v>
      </c>
      <c r="F47" s="275">
        <v>29303000</v>
      </c>
      <c r="G47" s="275">
        <f>F47-E47</f>
        <v>-4295920</v>
      </c>
      <c r="H47" s="114" t="s">
        <v>172</v>
      </c>
      <c r="I47" s="114" t="s">
        <v>173</v>
      </c>
      <c r="J47" s="115" t="s">
        <v>174</v>
      </c>
      <c r="K47" s="114"/>
      <c r="L47" s="114"/>
      <c r="M47" s="133">
        <f>L47-K47</f>
        <v>0</v>
      </c>
      <c r="N47" s="98"/>
    </row>
    <row r="48" spans="1:14" s="97" customFormat="1" ht="18.75" customHeight="1">
      <c r="A48" s="273"/>
      <c r="B48" s="272"/>
      <c r="C48" s="272"/>
      <c r="D48" s="277"/>
      <c r="E48" s="277"/>
      <c r="F48" s="277"/>
      <c r="G48" s="277"/>
      <c r="H48" s="114" t="s">
        <v>175</v>
      </c>
      <c r="I48" s="114" t="s">
        <v>176</v>
      </c>
      <c r="J48" s="115" t="s">
        <v>177</v>
      </c>
      <c r="K48" s="114"/>
      <c r="L48" s="114"/>
      <c r="M48" s="133">
        <f t="shared" ref="M48:M63" si="11">L48-K48</f>
        <v>0</v>
      </c>
      <c r="N48" s="98"/>
    </row>
    <row r="49" spans="1:14" s="97" customFormat="1" ht="15.75" customHeight="1">
      <c r="A49" s="273"/>
      <c r="B49" s="272"/>
      <c r="C49" s="272"/>
      <c r="D49" s="277"/>
      <c r="E49" s="277"/>
      <c r="F49" s="277"/>
      <c r="G49" s="277"/>
      <c r="H49" s="114" t="s">
        <v>178</v>
      </c>
      <c r="I49" s="114" t="s">
        <v>179</v>
      </c>
      <c r="J49" s="115" t="s">
        <v>442</v>
      </c>
      <c r="K49" s="114"/>
      <c r="L49" s="114"/>
      <c r="M49" s="133">
        <f t="shared" si="11"/>
        <v>0</v>
      </c>
      <c r="N49" s="98"/>
    </row>
    <row r="50" spans="1:14" s="97" customFormat="1" ht="15.75" customHeight="1">
      <c r="A50" s="273"/>
      <c r="B50" s="272"/>
      <c r="C50" s="272"/>
      <c r="D50" s="276"/>
      <c r="E50" s="276"/>
      <c r="F50" s="276"/>
      <c r="G50" s="276"/>
      <c r="H50" s="272" t="s">
        <v>182</v>
      </c>
      <c r="I50" s="272" t="s">
        <v>183</v>
      </c>
      <c r="J50" s="115" t="s">
        <v>184</v>
      </c>
      <c r="K50" s="114"/>
      <c r="L50" s="114"/>
      <c r="M50" s="133">
        <f t="shared" si="11"/>
        <v>0</v>
      </c>
      <c r="N50" s="98"/>
    </row>
    <row r="51" spans="1:14" s="97" customFormat="1" ht="15.75" customHeight="1">
      <c r="A51" s="273"/>
      <c r="B51" s="272"/>
      <c r="C51" s="272" t="s">
        <v>118</v>
      </c>
      <c r="D51" s="275" t="s">
        <v>549</v>
      </c>
      <c r="E51" s="281">
        <v>0</v>
      </c>
      <c r="F51" s="281">
        <v>200000</v>
      </c>
      <c r="G51" s="281">
        <f t="shared" ref="G51" si="12">F51-E51</f>
        <v>200000</v>
      </c>
      <c r="H51" s="272"/>
      <c r="I51" s="272"/>
      <c r="J51" s="115" t="s">
        <v>187</v>
      </c>
      <c r="K51" s="128">
        <v>61500000</v>
      </c>
      <c r="L51" s="128">
        <v>38000000</v>
      </c>
      <c r="M51" s="128">
        <f t="shared" si="11"/>
        <v>-23500000</v>
      </c>
    </row>
    <row r="52" spans="1:14" s="97" customFormat="1" ht="24" customHeight="1">
      <c r="A52" s="273"/>
      <c r="B52" s="272"/>
      <c r="C52" s="272"/>
      <c r="D52" s="276"/>
      <c r="E52" s="282"/>
      <c r="F52" s="282"/>
      <c r="G52" s="282"/>
      <c r="H52" s="114" t="s">
        <v>190</v>
      </c>
      <c r="I52" s="114" t="s">
        <v>191</v>
      </c>
      <c r="J52" s="115" t="s">
        <v>192</v>
      </c>
      <c r="K52" s="128"/>
      <c r="L52" s="128"/>
      <c r="M52" s="128">
        <f t="shared" si="11"/>
        <v>0</v>
      </c>
    </row>
    <row r="53" spans="1:14" s="97" customFormat="1" ht="24" customHeight="1">
      <c r="A53" s="273"/>
      <c r="B53" s="272"/>
      <c r="C53" s="272" t="s">
        <v>122</v>
      </c>
      <c r="D53" s="275" t="s">
        <v>551</v>
      </c>
      <c r="E53" s="278">
        <v>0</v>
      </c>
      <c r="F53" s="278">
        <v>0</v>
      </c>
      <c r="G53" s="275">
        <f t="shared" ref="G53:G63" si="13">F53-E53</f>
        <v>0</v>
      </c>
      <c r="H53" s="114" t="s">
        <v>196</v>
      </c>
      <c r="I53" s="114" t="s">
        <v>197</v>
      </c>
      <c r="J53" s="115" t="s">
        <v>198</v>
      </c>
      <c r="K53" s="128">
        <v>5076000</v>
      </c>
      <c r="L53" s="128">
        <v>14212800</v>
      </c>
      <c r="M53" s="128">
        <f t="shared" si="11"/>
        <v>9136800</v>
      </c>
    </row>
    <row r="54" spans="1:14" s="97" customFormat="1" ht="24" customHeight="1">
      <c r="A54" s="273"/>
      <c r="B54" s="272"/>
      <c r="C54" s="272"/>
      <c r="D54" s="277"/>
      <c r="E54" s="279"/>
      <c r="F54" s="279"/>
      <c r="G54" s="277"/>
      <c r="H54" s="272" t="s">
        <v>202</v>
      </c>
      <c r="I54" s="272" t="s">
        <v>203</v>
      </c>
      <c r="J54" s="115" t="s">
        <v>204</v>
      </c>
      <c r="K54" s="128">
        <v>1843512</v>
      </c>
      <c r="L54" s="128">
        <v>215170</v>
      </c>
      <c r="M54" s="128">
        <f t="shared" si="11"/>
        <v>-1628342</v>
      </c>
    </row>
    <row r="55" spans="1:14" s="97" customFormat="1" ht="24" customHeight="1">
      <c r="A55" s="273"/>
      <c r="B55" s="272"/>
      <c r="C55" s="272"/>
      <c r="D55" s="277"/>
      <c r="E55" s="279"/>
      <c r="F55" s="279"/>
      <c r="G55" s="277"/>
      <c r="H55" s="272"/>
      <c r="I55" s="272"/>
      <c r="J55" s="115" t="s">
        <v>208</v>
      </c>
      <c r="K55" s="128">
        <v>672910</v>
      </c>
      <c r="L55" s="128">
        <v>672910</v>
      </c>
      <c r="M55" s="128">
        <f t="shared" si="11"/>
        <v>0</v>
      </c>
    </row>
    <row r="56" spans="1:14" s="97" customFormat="1" ht="24" customHeight="1">
      <c r="A56" s="273"/>
      <c r="B56" s="272"/>
      <c r="C56" s="272"/>
      <c r="D56" s="277"/>
      <c r="E56" s="279"/>
      <c r="F56" s="279"/>
      <c r="G56" s="277"/>
      <c r="H56" s="272" t="s">
        <v>209</v>
      </c>
      <c r="I56" s="272" t="s">
        <v>210</v>
      </c>
      <c r="J56" s="115" t="s">
        <v>165</v>
      </c>
      <c r="K56" s="128">
        <v>4578</v>
      </c>
      <c r="L56" s="128">
        <v>6120</v>
      </c>
      <c r="M56" s="128">
        <f t="shared" si="11"/>
        <v>1542</v>
      </c>
    </row>
    <row r="57" spans="1:14" s="97" customFormat="1" ht="24" customHeight="1">
      <c r="A57" s="273"/>
      <c r="B57" s="272"/>
      <c r="C57" s="272"/>
      <c r="D57" s="276"/>
      <c r="E57" s="280"/>
      <c r="F57" s="280"/>
      <c r="G57" s="276"/>
      <c r="H57" s="272"/>
      <c r="I57" s="272"/>
      <c r="J57" s="115" t="s">
        <v>167</v>
      </c>
      <c r="K57" s="131">
        <v>660000</v>
      </c>
      <c r="L57" s="131">
        <v>880000</v>
      </c>
      <c r="M57" s="128">
        <f t="shared" si="11"/>
        <v>220000</v>
      </c>
    </row>
    <row r="58" spans="1:14" s="97" customFormat="1" ht="24" customHeight="1">
      <c r="A58" s="273"/>
      <c r="B58" s="114" t="s">
        <v>127</v>
      </c>
      <c r="C58" s="114" t="s">
        <v>128</v>
      </c>
      <c r="D58" s="114" t="s">
        <v>229</v>
      </c>
      <c r="E58" s="128">
        <v>888080</v>
      </c>
      <c r="F58" s="128">
        <v>2284000</v>
      </c>
      <c r="G58" s="128">
        <f t="shared" ref="G58" si="14">F58-E58</f>
        <v>1395920</v>
      </c>
      <c r="H58" s="114"/>
      <c r="I58" s="114"/>
      <c r="J58" s="115"/>
      <c r="K58" s="114"/>
      <c r="L58" s="114"/>
      <c r="M58" s="133">
        <f t="shared" si="11"/>
        <v>0</v>
      </c>
    </row>
    <row r="59" spans="1:14" s="97" customFormat="1" ht="24" customHeight="1">
      <c r="A59" s="273"/>
      <c r="B59" s="114" t="s">
        <v>133</v>
      </c>
      <c r="C59" s="114" t="s">
        <v>134</v>
      </c>
      <c r="D59" s="114" t="s">
        <v>186</v>
      </c>
      <c r="E59" s="114">
        <v>0</v>
      </c>
      <c r="F59" s="114"/>
      <c r="G59" s="114">
        <f t="shared" si="13"/>
        <v>0</v>
      </c>
      <c r="H59" s="114"/>
      <c r="I59" s="114"/>
      <c r="J59" s="115"/>
      <c r="K59" s="114"/>
      <c r="L59" s="114"/>
      <c r="M59" s="133">
        <f t="shared" si="11"/>
        <v>0</v>
      </c>
    </row>
    <row r="60" spans="1:14" s="97" customFormat="1" ht="24" customHeight="1">
      <c r="A60" s="273"/>
      <c r="B60" s="114" t="s">
        <v>188</v>
      </c>
      <c r="C60" s="114" t="s">
        <v>189</v>
      </c>
      <c r="D60" s="114" t="s">
        <v>230</v>
      </c>
      <c r="E60" s="114">
        <v>35000000</v>
      </c>
      <c r="F60" s="114">
        <v>22000000</v>
      </c>
      <c r="G60" s="114">
        <f t="shared" si="13"/>
        <v>-13000000</v>
      </c>
      <c r="H60" s="114"/>
      <c r="I60" s="114"/>
      <c r="J60" s="115"/>
      <c r="K60" s="114"/>
      <c r="L60" s="114"/>
      <c r="M60" s="133">
        <f t="shared" si="11"/>
        <v>0</v>
      </c>
    </row>
    <row r="61" spans="1:14" s="97" customFormat="1" ht="24" customHeight="1">
      <c r="A61" s="273"/>
      <c r="B61" s="114" t="s">
        <v>199</v>
      </c>
      <c r="C61" s="114" t="s">
        <v>200</v>
      </c>
      <c r="D61" s="114" t="s">
        <v>201</v>
      </c>
      <c r="E61" s="114">
        <v>270000</v>
      </c>
      <c r="F61" s="114">
        <v>200000</v>
      </c>
      <c r="G61" s="114">
        <f t="shared" si="13"/>
        <v>-70000</v>
      </c>
      <c r="H61" s="114"/>
      <c r="I61" s="114"/>
      <c r="J61" s="115"/>
      <c r="K61" s="114"/>
      <c r="L61" s="114"/>
      <c r="M61" s="133">
        <f t="shared" si="11"/>
        <v>0</v>
      </c>
    </row>
    <row r="62" spans="1:14" s="97" customFormat="1" ht="24" customHeight="1">
      <c r="A62" s="273"/>
      <c r="B62" s="114" t="s">
        <v>205</v>
      </c>
      <c r="C62" s="114" t="s">
        <v>206</v>
      </c>
      <c r="D62" s="114" t="s">
        <v>441</v>
      </c>
      <c r="E62" s="114"/>
      <c r="F62" s="114"/>
      <c r="G62" s="114">
        <f t="shared" si="13"/>
        <v>0</v>
      </c>
      <c r="H62" s="114"/>
      <c r="I62" s="114"/>
      <c r="J62" s="115"/>
      <c r="K62" s="114"/>
      <c r="L62" s="114"/>
      <c r="M62" s="133">
        <f t="shared" si="11"/>
        <v>0</v>
      </c>
    </row>
    <row r="63" spans="1:14" s="97" customFormat="1" ht="24" customHeight="1">
      <c r="A63" s="273"/>
      <c r="B63" s="114" t="s">
        <v>168</v>
      </c>
      <c r="C63" s="114" t="s">
        <v>168</v>
      </c>
      <c r="D63" s="114" t="s">
        <v>168</v>
      </c>
      <c r="E63" s="114"/>
      <c r="F63" s="114"/>
      <c r="G63" s="114">
        <f t="shared" si="13"/>
        <v>0</v>
      </c>
      <c r="H63" s="114"/>
      <c r="I63" s="114"/>
      <c r="J63" s="115"/>
      <c r="K63" s="114"/>
      <c r="L63" s="134"/>
      <c r="M63" s="133">
        <f t="shared" si="11"/>
        <v>0</v>
      </c>
    </row>
    <row r="64" spans="1:14" s="97" customFormat="1" ht="24" customHeight="1">
      <c r="A64" s="273"/>
      <c r="B64" s="274" t="s">
        <v>438</v>
      </c>
      <c r="C64" s="274"/>
      <c r="D64" s="274"/>
      <c r="E64" s="132">
        <f>SUM(E47:E63)</f>
        <v>69757000</v>
      </c>
      <c r="F64" s="132">
        <f>SUM(F47:F63)</f>
        <v>53987000</v>
      </c>
      <c r="G64" s="132">
        <f t="shared" si="9"/>
        <v>-15770000</v>
      </c>
      <c r="H64" s="274" t="s">
        <v>440</v>
      </c>
      <c r="I64" s="274"/>
      <c r="J64" s="274"/>
      <c r="K64" s="132">
        <f>SUM(K47:K63)</f>
        <v>69757000</v>
      </c>
      <c r="L64" s="132">
        <f>SUM(L47:L63)</f>
        <v>53987000</v>
      </c>
      <c r="M64" s="132">
        <f t="shared" si="10"/>
        <v>-15770000</v>
      </c>
    </row>
    <row r="65" spans="1:13" ht="24" customHeight="1">
      <c r="A65" s="270" t="s">
        <v>439</v>
      </c>
      <c r="B65" s="270"/>
      <c r="C65" s="270"/>
      <c r="D65" s="270"/>
      <c r="E65" s="135">
        <f>E34+E46+E64</f>
        <v>208639000</v>
      </c>
      <c r="F65" s="135">
        <f>F34+F46+F64</f>
        <v>226941000</v>
      </c>
      <c r="G65" s="135">
        <f>G34+G46+G64</f>
        <v>18302000</v>
      </c>
      <c r="H65" s="271" t="s">
        <v>438</v>
      </c>
      <c r="I65" s="271"/>
      <c r="J65" s="271"/>
      <c r="K65" s="135">
        <f>K34+K46+K64</f>
        <v>208639000</v>
      </c>
      <c r="L65" s="135">
        <f>L34+L46+L64</f>
        <v>226941000</v>
      </c>
      <c r="M65" s="135">
        <f>M34+M46+M64</f>
        <v>18302000</v>
      </c>
    </row>
  </sheetData>
  <mergeCells count="70">
    <mergeCell ref="A9:A20"/>
    <mergeCell ref="H12:H13"/>
    <mergeCell ref="I12:I13"/>
    <mergeCell ref="H16:H17"/>
    <mergeCell ref="I16:I17"/>
    <mergeCell ref="H18:H19"/>
    <mergeCell ref="I18:I19"/>
    <mergeCell ref="B9:B11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A22:A33"/>
    <mergeCell ref="H23:H25"/>
    <mergeCell ref="H27:H28"/>
    <mergeCell ref="I27:I28"/>
    <mergeCell ref="H30:H31"/>
    <mergeCell ref="I30:I31"/>
    <mergeCell ref="H32:H33"/>
    <mergeCell ref="I32:I33"/>
    <mergeCell ref="B22:B24"/>
    <mergeCell ref="A35:A46"/>
    <mergeCell ref="H38:H39"/>
    <mergeCell ref="I38:I39"/>
    <mergeCell ref="H42:H43"/>
    <mergeCell ref="I42:I43"/>
    <mergeCell ref="H44:H45"/>
    <mergeCell ref="I44:I45"/>
    <mergeCell ref="B46:D46"/>
    <mergeCell ref="H46:J46"/>
    <mergeCell ref="B35:B37"/>
    <mergeCell ref="H64:J64"/>
    <mergeCell ref="H54:H55"/>
    <mergeCell ref="D47:D50"/>
    <mergeCell ref="E47:E50"/>
    <mergeCell ref="F47:F50"/>
    <mergeCell ref="G47:G50"/>
    <mergeCell ref="F53:F57"/>
    <mergeCell ref="G53:G57"/>
    <mergeCell ref="E51:E52"/>
    <mergeCell ref="F51:F52"/>
    <mergeCell ref="G51:G52"/>
    <mergeCell ref="A65:D65"/>
    <mergeCell ref="H65:J65"/>
    <mergeCell ref="I54:I55"/>
    <mergeCell ref="H56:H57"/>
    <mergeCell ref="I56:I57"/>
    <mergeCell ref="A47:A64"/>
    <mergeCell ref="B47:B57"/>
    <mergeCell ref="C47:C50"/>
    <mergeCell ref="H50:H51"/>
    <mergeCell ref="I50:I51"/>
    <mergeCell ref="C51:C52"/>
    <mergeCell ref="C53:C57"/>
    <mergeCell ref="B64:D64"/>
    <mergeCell ref="D51:D52"/>
    <mergeCell ref="D53:D57"/>
    <mergeCell ref="E53:E57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2023 예산총괄표(취합)</vt:lpstr>
      <vt:lpstr>2023 예산(각지부)</vt:lpstr>
      <vt:lpstr>'2023 예산(각지부)'!Print_Area</vt:lpstr>
      <vt:lpstr>'2023 예산총괄표(취합)'!Print_Area</vt:lpstr>
      <vt:lpstr>'2023 예산(각지부)'!Print_Titles</vt:lpstr>
      <vt:lpstr>'2023 예산총괄표(취합)'!Print_Titles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복지사업단</dc:creator>
  <cp:lastModifiedBy>복지사업단</cp:lastModifiedBy>
  <cp:lastPrinted>2022-12-07T00:39:46Z</cp:lastPrinted>
  <dcterms:created xsi:type="dcterms:W3CDTF">2021-12-13T05:57:34Z</dcterms:created>
  <dcterms:modified xsi:type="dcterms:W3CDTF">2022-12-07T08:27:13Z</dcterms:modified>
</cp:coreProperties>
</file>