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0zP_JSiZI1G07XJcYn-v9TZSKOg8VJoa\YWCA_복지사업단(20190301이후)\5. 법인행정사무\8. 이사회\회의자료\2022\2022 1차임시이사회(20220518)\"/>
    </mc:Choice>
  </mc:AlternateContent>
  <bookViews>
    <workbookView xWindow="0" yWindow="0" windowWidth="19200" windowHeight="8170"/>
  </bookViews>
  <sheets>
    <sheet name="총괄표(20220110)" sheetId="3" r:id="rId1"/>
    <sheet name="각지부별" sheetId="6" r:id="rId2"/>
    <sheet name="법인회계합계" sheetId="8" r:id="rId3"/>
  </sheets>
  <definedNames>
    <definedName name="_xlnm.Print_Area" localSheetId="0">'총괄표(20220110)'!$A$1:$M$153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6" i="3" l="1"/>
  <c r="G117" i="3"/>
  <c r="G118" i="3"/>
  <c r="G119" i="3"/>
  <c r="G120" i="3"/>
  <c r="G121" i="3"/>
  <c r="G122" i="3"/>
  <c r="G123" i="3"/>
  <c r="G124" i="3"/>
  <c r="G125" i="3"/>
  <c r="G126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10" i="3"/>
  <c r="L130" i="3"/>
  <c r="K130" i="3"/>
  <c r="F152" i="3" l="1"/>
  <c r="G152" i="3"/>
  <c r="L151" i="3" l="1"/>
  <c r="L152" i="3" s="1"/>
  <c r="K151" i="3"/>
  <c r="F151" i="3"/>
  <c r="E151" i="3"/>
  <c r="M150" i="3"/>
  <c r="M149" i="3"/>
  <c r="M148" i="3"/>
  <c r="G148" i="3"/>
  <c r="M147" i="3"/>
  <c r="G147" i="3"/>
  <c r="M146" i="3"/>
  <c r="G146" i="3"/>
  <c r="M145" i="3"/>
  <c r="G145" i="3"/>
  <c r="M144" i="3"/>
  <c r="G144" i="3"/>
  <c r="M143" i="3"/>
  <c r="G143" i="3"/>
  <c r="M142" i="3"/>
  <c r="G142" i="3"/>
  <c r="M141" i="3"/>
  <c r="G141" i="3"/>
  <c r="M140" i="3"/>
  <c r="G140" i="3"/>
  <c r="M139" i="3"/>
  <c r="G139" i="3"/>
  <c r="M138" i="3"/>
  <c r="G138" i="3"/>
  <c r="M137" i="3"/>
  <c r="G137" i="3"/>
  <c r="M136" i="3"/>
  <c r="G136" i="3"/>
  <c r="M135" i="3"/>
  <c r="G135" i="3"/>
  <c r="M134" i="3"/>
  <c r="G134" i="3"/>
  <c r="M133" i="3"/>
  <c r="G133" i="3"/>
  <c r="M132" i="3"/>
  <c r="G132" i="3"/>
  <c r="M131" i="3"/>
  <c r="G131" i="3"/>
  <c r="K152" i="3"/>
  <c r="E130" i="3"/>
  <c r="G115" i="3"/>
  <c r="G114" i="3"/>
  <c r="G113" i="3"/>
  <c r="G112" i="3"/>
  <c r="G111" i="3"/>
  <c r="G110" i="3"/>
  <c r="E152" i="3" l="1"/>
  <c r="M151" i="3"/>
  <c r="M152" i="3" s="1"/>
  <c r="G151" i="3"/>
  <c r="N49" i="3"/>
  <c r="N37" i="3"/>
  <c r="N38" i="3" s="1"/>
  <c r="N25" i="3"/>
  <c r="M108" i="3" l="1"/>
  <c r="M107" i="3"/>
  <c r="M106" i="3"/>
  <c r="M105" i="3"/>
  <c r="M104" i="3"/>
  <c r="M103" i="3"/>
  <c r="M102" i="3"/>
  <c r="M101" i="3"/>
  <c r="M100" i="3"/>
  <c r="M99" i="3"/>
  <c r="M98" i="3"/>
  <c r="G108" i="3"/>
  <c r="G107" i="3"/>
  <c r="G106" i="3"/>
  <c r="G105" i="3"/>
  <c r="G104" i="3"/>
  <c r="G103" i="3"/>
  <c r="G102" i="3"/>
  <c r="G101" i="3"/>
  <c r="G100" i="3"/>
  <c r="G99" i="3"/>
  <c r="G98" i="3"/>
  <c r="L97" i="3" l="1"/>
  <c r="K97" i="3"/>
  <c r="M84" i="3"/>
  <c r="M83" i="3"/>
  <c r="M82" i="3"/>
  <c r="M97" i="3" s="1"/>
  <c r="G84" i="3"/>
  <c r="G85" i="3"/>
  <c r="G86" i="3"/>
  <c r="G87" i="3"/>
  <c r="G88" i="3"/>
  <c r="G89" i="3"/>
  <c r="G90" i="3"/>
  <c r="G91" i="3"/>
  <c r="G92" i="3"/>
  <c r="G93" i="3"/>
  <c r="G94" i="3"/>
  <c r="G95" i="3"/>
  <c r="G83" i="3"/>
  <c r="G82" i="3"/>
  <c r="M80" i="3" l="1"/>
  <c r="M79" i="3"/>
  <c r="M78" i="3"/>
  <c r="M77" i="3"/>
  <c r="M76" i="3"/>
  <c r="M75" i="3"/>
  <c r="M74" i="3"/>
  <c r="M73" i="3"/>
  <c r="M72" i="3"/>
  <c r="M71" i="3"/>
  <c r="M70" i="3"/>
  <c r="G80" i="3"/>
  <c r="G79" i="3"/>
  <c r="G78" i="3"/>
  <c r="G77" i="3"/>
  <c r="G76" i="3"/>
  <c r="G75" i="3"/>
  <c r="G74" i="3"/>
  <c r="G73" i="3"/>
  <c r="G72" i="3"/>
  <c r="G71" i="3"/>
  <c r="G70" i="3"/>
  <c r="M37" i="6"/>
  <c r="M36" i="6"/>
  <c r="M35" i="6"/>
  <c r="M34" i="6"/>
  <c r="M33" i="6"/>
  <c r="M32" i="6"/>
  <c r="M31" i="6"/>
  <c r="M30" i="6"/>
  <c r="M29" i="6"/>
  <c r="M28" i="6"/>
  <c r="M27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5" i="6" l="1"/>
  <c r="G21" i="6"/>
  <c r="G22" i="6"/>
  <c r="G23" i="6"/>
  <c r="G24" i="6"/>
  <c r="G20" i="6"/>
  <c r="M10" i="6"/>
  <c r="M11" i="6"/>
  <c r="M12" i="6"/>
  <c r="M13" i="6"/>
  <c r="M14" i="6"/>
  <c r="M15" i="6"/>
  <c r="M16" i="6"/>
  <c r="M17" i="6"/>
  <c r="M18" i="6"/>
  <c r="M19" i="6"/>
  <c r="M9" i="6"/>
  <c r="L57" i="3" l="1"/>
  <c r="K57" i="3"/>
  <c r="M56" i="3"/>
  <c r="M55" i="3"/>
  <c r="M54" i="3"/>
  <c r="M53" i="3"/>
  <c r="M52" i="3"/>
  <c r="M51" i="3"/>
  <c r="M50" i="3"/>
  <c r="M49" i="3"/>
  <c r="M48" i="3"/>
  <c r="M47" i="3"/>
  <c r="M46" i="3"/>
  <c r="F57" i="3"/>
  <c r="E57" i="3"/>
  <c r="G56" i="3"/>
  <c r="G55" i="3"/>
  <c r="G54" i="3"/>
  <c r="G53" i="3"/>
  <c r="G52" i="3"/>
  <c r="G51" i="3"/>
  <c r="G50" i="3"/>
  <c r="G49" i="3"/>
  <c r="G48" i="3"/>
  <c r="G47" i="3"/>
  <c r="G46" i="3"/>
  <c r="M57" i="3" l="1"/>
  <c r="G57" i="3"/>
  <c r="L45" i="3"/>
  <c r="K45" i="3"/>
  <c r="M44" i="3"/>
  <c r="M43" i="3"/>
  <c r="M42" i="3"/>
  <c r="M41" i="3"/>
  <c r="M40" i="3"/>
  <c r="M39" i="3"/>
  <c r="M38" i="3"/>
  <c r="M37" i="3"/>
  <c r="M36" i="3"/>
  <c r="M35" i="3"/>
  <c r="M34" i="3"/>
  <c r="F45" i="3"/>
  <c r="E45" i="3"/>
  <c r="G44" i="3"/>
  <c r="G43" i="3"/>
  <c r="G42" i="3"/>
  <c r="G41" i="3"/>
  <c r="G40" i="3"/>
  <c r="G39" i="3"/>
  <c r="G38" i="3"/>
  <c r="G37" i="3"/>
  <c r="G36" i="3"/>
  <c r="G35" i="3"/>
  <c r="G34" i="3"/>
  <c r="G45" i="3" l="1"/>
  <c r="M45" i="3"/>
  <c r="L69" i="3"/>
  <c r="K69" i="3"/>
  <c r="M68" i="3"/>
  <c r="M67" i="3"/>
  <c r="M66" i="3"/>
  <c r="M65" i="3"/>
  <c r="M64" i="3"/>
  <c r="M63" i="3"/>
  <c r="M62" i="3"/>
  <c r="M61" i="3"/>
  <c r="M60" i="3"/>
  <c r="M59" i="3"/>
  <c r="M58" i="3"/>
  <c r="F69" i="3"/>
  <c r="E69" i="3"/>
  <c r="G68" i="3"/>
  <c r="G67" i="3"/>
  <c r="G66" i="3"/>
  <c r="G65" i="3"/>
  <c r="G64" i="3"/>
  <c r="G63" i="3"/>
  <c r="G62" i="3"/>
  <c r="G61" i="3"/>
  <c r="G60" i="3"/>
  <c r="G59" i="3"/>
  <c r="G58" i="3"/>
  <c r="G69" i="3" l="1"/>
  <c r="M69" i="3"/>
  <c r="L10" i="8"/>
  <c r="L10" i="3" s="1"/>
  <c r="L11" i="8"/>
  <c r="L11" i="3" s="1"/>
  <c r="L12" i="8"/>
  <c r="L12" i="3" s="1"/>
  <c r="L13" i="8"/>
  <c r="L13" i="3" s="1"/>
  <c r="L14" i="8"/>
  <c r="L14" i="3" s="1"/>
  <c r="L15" i="8"/>
  <c r="L15" i="3" s="1"/>
  <c r="L16" i="8"/>
  <c r="L16" i="3" s="1"/>
  <c r="L17" i="8"/>
  <c r="L17" i="3" s="1"/>
  <c r="L18" i="8"/>
  <c r="L18" i="3" s="1"/>
  <c r="L19" i="8"/>
  <c r="L19" i="3" s="1"/>
  <c r="L20" i="8"/>
  <c r="L20" i="3" s="1"/>
  <c r="L21" i="8"/>
  <c r="L22" i="8"/>
  <c r="L23" i="8"/>
  <c r="L24" i="8"/>
  <c r="L25" i="8"/>
  <c r="L9" i="8"/>
  <c r="L9" i="3" s="1"/>
  <c r="K10" i="8"/>
  <c r="K10" i="3" s="1"/>
  <c r="K11" i="8"/>
  <c r="K11" i="3" s="1"/>
  <c r="K12" i="8"/>
  <c r="K12" i="3" s="1"/>
  <c r="K13" i="8"/>
  <c r="K13" i="3" s="1"/>
  <c r="K14" i="8"/>
  <c r="K14" i="3" s="1"/>
  <c r="K15" i="8"/>
  <c r="K15" i="3" s="1"/>
  <c r="K16" i="8"/>
  <c r="K16" i="3" s="1"/>
  <c r="K17" i="8"/>
  <c r="K17" i="3" s="1"/>
  <c r="K18" i="8"/>
  <c r="K18" i="3" s="1"/>
  <c r="K19" i="8"/>
  <c r="K19" i="3" s="1"/>
  <c r="K20" i="8"/>
  <c r="K21" i="8"/>
  <c r="K22" i="8"/>
  <c r="K23" i="8"/>
  <c r="K24" i="8"/>
  <c r="K9" i="8"/>
  <c r="K9" i="3" s="1"/>
  <c r="F10" i="8"/>
  <c r="F11" i="8"/>
  <c r="F12" i="8"/>
  <c r="F13" i="8"/>
  <c r="F14" i="8"/>
  <c r="F15" i="8"/>
  <c r="F16" i="8"/>
  <c r="F17" i="8"/>
  <c r="F18" i="8"/>
  <c r="F19" i="8"/>
  <c r="F20" i="8"/>
  <c r="F12" i="3" s="1"/>
  <c r="F21" i="8"/>
  <c r="F13" i="3" s="1"/>
  <c r="F22" i="8"/>
  <c r="F14" i="3" s="1"/>
  <c r="F23" i="8"/>
  <c r="F16" i="3" s="1"/>
  <c r="F24" i="8"/>
  <c r="F17" i="3" s="1"/>
  <c r="F25" i="8"/>
  <c r="F18" i="3" s="1"/>
  <c r="E10" i="8"/>
  <c r="E11" i="8"/>
  <c r="E12" i="8"/>
  <c r="E13" i="8"/>
  <c r="E14" i="8"/>
  <c r="E15" i="8"/>
  <c r="E16" i="8"/>
  <c r="E17" i="8"/>
  <c r="E18" i="8"/>
  <c r="E19" i="8"/>
  <c r="E20" i="8"/>
  <c r="E21" i="8"/>
  <c r="E13" i="3" s="1"/>
  <c r="E22" i="8"/>
  <c r="E14" i="3" s="1"/>
  <c r="E23" i="8"/>
  <c r="E16" i="3" s="1"/>
  <c r="E25" i="8"/>
  <c r="E18" i="3" s="1"/>
  <c r="F9" i="8"/>
  <c r="E9" i="8"/>
  <c r="E10" i="3" l="1"/>
  <c r="L21" i="3"/>
  <c r="G20" i="8"/>
  <c r="G12" i="3" s="1"/>
  <c r="E12" i="3"/>
  <c r="K21" i="3"/>
  <c r="F10" i="3"/>
  <c r="E9" i="3"/>
  <c r="N111" i="3"/>
  <c r="N112" i="3" s="1"/>
  <c r="F9" i="3"/>
  <c r="E11" i="3"/>
  <c r="F11" i="3"/>
  <c r="M18" i="8"/>
  <c r="M18" i="3" s="1"/>
  <c r="L26" i="8"/>
  <c r="K26" i="8"/>
  <c r="F26" i="8"/>
  <c r="M26" i="8" l="1"/>
  <c r="M50" i="6" l="1"/>
  <c r="M51" i="6"/>
  <c r="M52" i="6"/>
  <c r="M53" i="6"/>
  <c r="M54" i="6"/>
  <c r="M55" i="6"/>
  <c r="M56" i="6"/>
  <c r="M20" i="8" s="1"/>
  <c r="M20" i="3" s="1"/>
  <c r="M57" i="6"/>
  <c r="M21" i="8" s="1"/>
  <c r="M58" i="6"/>
  <c r="M22" i="8" s="1"/>
  <c r="M59" i="6"/>
  <c r="M23" i="8" s="1"/>
  <c r="M60" i="6"/>
  <c r="M24" i="8" s="1"/>
  <c r="M61" i="6"/>
  <c r="M25" i="8" s="1"/>
  <c r="M49" i="6"/>
  <c r="M48" i="6"/>
  <c r="F97" i="3"/>
  <c r="L62" i="6" l="1"/>
  <c r="K62" i="6"/>
  <c r="F62" i="6"/>
  <c r="E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M47" i="6"/>
  <c r="G47" i="6"/>
  <c r="M46" i="6"/>
  <c r="G46" i="6"/>
  <c r="M45" i="6"/>
  <c r="G45" i="6"/>
  <c r="G21" i="8"/>
  <c r="G13" i="3" s="1"/>
  <c r="M12" i="8"/>
  <c r="M12" i="3" s="1"/>
  <c r="M13" i="8"/>
  <c r="M13" i="3" s="1"/>
  <c r="M14" i="8"/>
  <c r="M14" i="3" s="1"/>
  <c r="M15" i="8"/>
  <c r="M15" i="3" s="1"/>
  <c r="M16" i="8"/>
  <c r="M16" i="3" s="1"/>
  <c r="M17" i="8"/>
  <c r="M17" i="3" s="1"/>
  <c r="M19" i="8"/>
  <c r="M19" i="3" s="1"/>
  <c r="L44" i="6"/>
  <c r="K44" i="6"/>
  <c r="F44" i="6"/>
  <c r="L26" i="6"/>
  <c r="K26" i="6"/>
  <c r="F26" i="6"/>
  <c r="E26" i="6"/>
  <c r="G19" i="6"/>
  <c r="G18" i="6"/>
  <c r="G18" i="8" s="1"/>
  <c r="G17" i="6"/>
  <c r="G16" i="6"/>
  <c r="G15" i="6"/>
  <c r="G14" i="6"/>
  <c r="G13" i="6"/>
  <c r="G13" i="8" s="1"/>
  <c r="G12" i="6"/>
  <c r="G11" i="6"/>
  <c r="G10" i="6"/>
  <c r="G9" i="6"/>
  <c r="G15" i="8" l="1"/>
  <c r="G14" i="8"/>
  <c r="G10" i="3" s="1"/>
  <c r="G19" i="8"/>
  <c r="G12" i="8"/>
  <c r="G11" i="8"/>
  <c r="M11" i="8"/>
  <c r="M11" i="3" s="1"/>
  <c r="M9" i="8"/>
  <c r="M9" i="3" s="1"/>
  <c r="G9" i="8"/>
  <c r="G25" i="8"/>
  <c r="G18" i="3" s="1"/>
  <c r="G17" i="8"/>
  <c r="G23" i="8"/>
  <c r="G16" i="3" s="1"/>
  <c r="M26" i="6"/>
  <c r="G10" i="8"/>
  <c r="G16" i="8"/>
  <c r="G22" i="8"/>
  <c r="G14" i="3" s="1"/>
  <c r="L64" i="6"/>
  <c r="K64" i="6"/>
  <c r="M10" i="8"/>
  <c r="M10" i="3" s="1"/>
  <c r="F64" i="6"/>
  <c r="G62" i="6"/>
  <c r="M62" i="6"/>
  <c r="M44" i="6"/>
  <c r="G26" i="6"/>
  <c r="M21" i="3" l="1"/>
  <c r="G9" i="3"/>
  <c r="G11" i="3"/>
  <c r="M64" i="6"/>
  <c r="N85" i="3" l="1"/>
  <c r="N73" i="3"/>
  <c r="N61" i="3"/>
  <c r="G97" i="3" l="1"/>
  <c r="E97" i="3"/>
  <c r="L109" i="3" l="1"/>
  <c r="K109" i="3"/>
  <c r="F109" i="3"/>
  <c r="E109" i="3"/>
  <c r="G109" i="3" l="1"/>
  <c r="M109" i="3"/>
  <c r="E81" i="3" l="1"/>
  <c r="L81" i="3"/>
  <c r="L33" i="3"/>
  <c r="K33" i="3"/>
  <c r="F33" i="3"/>
  <c r="E33" i="3"/>
  <c r="M33" i="3" l="1"/>
  <c r="G81" i="3"/>
  <c r="K81" i="3"/>
  <c r="F81" i="3"/>
  <c r="G33" i="3"/>
  <c r="M81" i="3"/>
  <c r="L153" i="3" l="1"/>
  <c r="K153" i="3"/>
  <c r="F21" i="3"/>
  <c r="F153" i="3" s="1"/>
  <c r="M153" i="3" l="1"/>
  <c r="E44" i="6"/>
  <c r="G44" i="6" s="1"/>
  <c r="G64" i="6" s="1"/>
  <c r="E24" i="8"/>
  <c r="G24" i="8"/>
  <c r="G17" i="3" s="1"/>
  <c r="E17" i="3" l="1"/>
  <c r="E21" i="3" s="1"/>
  <c r="E153" i="3" s="1"/>
  <c r="G21" i="3"/>
  <c r="G153" i="3" s="1"/>
  <c r="E26" i="8"/>
  <c r="G26" i="8" s="1"/>
  <c r="E64" i="6"/>
  <c r="G127" i="3"/>
  <c r="F130" i="3"/>
  <c r="G159" i="3" s="1"/>
  <c r="G130" i="3" l="1"/>
</calcChain>
</file>

<file path=xl/comments1.xml><?xml version="1.0" encoding="utf-8"?>
<comments xmlns="http://schemas.openxmlformats.org/spreadsheetml/2006/main">
  <authors>
    <author>복지사업단</author>
    <author>USER</author>
  </authors>
  <commentList>
    <comment ref="M19" authorId="0" shapeId="0">
      <text>
        <r>
          <rPr>
            <b/>
            <sz val="9"/>
            <color indexed="81"/>
            <rFont val="돋움"/>
            <family val="3"/>
            <charset val="129"/>
          </rPr>
          <t>서울지부에서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보헙료와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예수금으로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잡지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잡수입으로</t>
        </r>
        <r>
          <rPr>
            <b/>
            <sz val="9"/>
            <color indexed="81"/>
            <rFont val="Tahoma"/>
            <family val="2"/>
          </rPr>
          <t xml:space="preserve"> 698,090</t>
        </r>
        <r>
          <rPr>
            <b/>
            <sz val="9"/>
            <color indexed="81"/>
            <rFont val="돋움"/>
            <family val="3"/>
            <charset val="129"/>
          </rPr>
          <t>원으로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잡음</t>
        </r>
      </text>
    </comment>
    <comment ref="L40" authorId="1" shapeId="0">
      <text>
        <r>
          <rPr>
            <b/>
            <sz val="9"/>
            <color indexed="81"/>
            <rFont val="돋움"/>
            <family val="3"/>
            <charset val="129"/>
          </rPr>
          <t>전입금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자부담</t>
        </r>
        <r>
          <rPr>
            <b/>
            <sz val="9"/>
            <color indexed="81"/>
            <rFont val="Tahoma"/>
            <family val="2"/>
          </rPr>
          <t xml:space="preserve">: 1,900,000
</t>
        </r>
        <r>
          <rPr>
            <b/>
            <sz val="9"/>
            <color indexed="81"/>
            <rFont val="돋움"/>
            <family val="3"/>
            <charset val="129"/>
          </rPr>
          <t>전입금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후원금</t>
        </r>
        <r>
          <rPr>
            <b/>
            <sz val="9"/>
            <color indexed="81"/>
            <rFont val="Tahoma"/>
            <family val="2"/>
          </rPr>
          <t>: 23,100,000</t>
        </r>
      </text>
    </comment>
    <comment ref="L52" authorId="1" shapeId="0">
      <text>
        <r>
          <rPr>
            <b/>
            <sz val="9"/>
            <color indexed="81"/>
            <rFont val="돋움"/>
            <family val="3"/>
            <charset val="129"/>
          </rPr>
          <t>전입금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자부담</t>
        </r>
        <r>
          <rPr>
            <b/>
            <sz val="9"/>
            <color indexed="81"/>
            <rFont val="Tahoma"/>
            <family val="2"/>
          </rPr>
          <t xml:space="preserve">: 1,903,500
</t>
        </r>
        <r>
          <rPr>
            <b/>
            <sz val="9"/>
            <color indexed="81"/>
            <rFont val="돋움"/>
            <family val="3"/>
            <charset val="129"/>
          </rPr>
          <t>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후원금</t>
        </r>
        <r>
          <rPr>
            <b/>
            <sz val="9"/>
            <color indexed="81"/>
            <rFont val="Tahoma"/>
            <family val="2"/>
          </rPr>
          <t>: 8,096,500</t>
        </r>
      </text>
    </comment>
  </commentList>
</comments>
</file>

<file path=xl/comments2.xml><?xml version="1.0" encoding="utf-8"?>
<comments xmlns="http://schemas.openxmlformats.org/spreadsheetml/2006/main">
  <authors>
    <author>user</author>
    <author>복지사업단</author>
    <author>USER</author>
  </authors>
  <commentList>
    <comment ref="L33" authorId="0" shapeId="0">
      <text>
        <r>
          <rPr>
            <b/>
            <sz val="9"/>
            <color indexed="81"/>
            <rFont val="Tahoma"/>
            <family val="2"/>
          </rPr>
          <t>user:2</t>
        </r>
        <r>
          <rPr>
            <b/>
            <sz val="9"/>
            <color indexed="81"/>
            <rFont val="돋움"/>
            <family val="3"/>
            <charset val="129"/>
          </rPr>
          <t>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출자금이자</t>
        </r>
      </text>
    </comment>
    <comment ref="L38" authorId="1" shapeId="0">
      <text>
        <r>
          <rPr>
            <sz val="9"/>
            <color indexed="81"/>
            <rFont val="돋움"/>
            <family val="3"/>
            <charset val="129"/>
          </rPr>
          <t>사회보험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7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>-12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원천세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포함</t>
        </r>
        <r>
          <rPr>
            <sz val="9"/>
            <color indexed="81"/>
            <rFont val="Tahoma"/>
            <family val="2"/>
          </rPr>
          <t xml:space="preserve"> 698,090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K55" authorId="2" shapeId="0">
      <text>
        <r>
          <rPr>
            <b/>
            <sz val="10"/>
            <color indexed="81"/>
            <rFont val="Tahoma"/>
            <family val="2"/>
          </rPr>
          <t xml:space="preserve">USER:
</t>
        </r>
        <r>
          <rPr>
            <b/>
            <sz val="10"/>
            <color indexed="81"/>
            <rFont val="돋움"/>
            <family val="3"/>
            <charset val="129"/>
          </rPr>
          <t>법인세환급금</t>
        </r>
        <r>
          <rPr>
            <b/>
            <sz val="10"/>
            <color indexed="81"/>
            <rFont val="Tahoma"/>
            <family val="2"/>
          </rPr>
          <t xml:space="preserve"> 877,740
</t>
        </r>
        <r>
          <rPr>
            <b/>
            <sz val="10"/>
            <color indexed="81"/>
            <rFont val="돋움"/>
            <family val="3"/>
            <charset val="129"/>
          </rPr>
          <t>일자리</t>
        </r>
        <r>
          <rPr>
            <b/>
            <sz val="10"/>
            <color indexed="81"/>
            <rFont val="Tahoma"/>
            <family val="2"/>
          </rPr>
          <t xml:space="preserve"> 950,000</t>
        </r>
      </text>
    </comment>
    <comment ref="L55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법인세환급금</t>
        </r>
        <r>
          <rPr>
            <sz val="9"/>
            <color indexed="81"/>
            <rFont val="Tahoma"/>
            <family val="2"/>
          </rPr>
          <t xml:space="preserve"> 877,740
</t>
        </r>
        <r>
          <rPr>
            <sz val="9"/>
            <color indexed="81"/>
            <rFont val="돋움"/>
            <family val="3"/>
            <charset val="129"/>
          </rPr>
          <t>일자리</t>
        </r>
        <r>
          <rPr>
            <sz val="9"/>
            <color indexed="81"/>
            <rFont val="Tahoma"/>
            <family val="2"/>
          </rPr>
          <t xml:space="preserve"> 950,000</t>
        </r>
      </text>
    </comment>
  </commentList>
</comments>
</file>

<file path=xl/sharedStrings.xml><?xml version="1.0" encoding="utf-8"?>
<sst xmlns="http://schemas.openxmlformats.org/spreadsheetml/2006/main" count="998" uniqueCount="456">
  <si>
    <t>사회복지법인 YWCA 복지사업단</t>
    <phoneticPr fontId="3" type="noConversion"/>
  </si>
  <si>
    <t>(단위:원)</t>
    <phoneticPr fontId="3" type="noConversion"/>
  </si>
  <si>
    <t>구분</t>
  </si>
  <si>
    <t>세   출</t>
  </si>
  <si>
    <t>세   입</t>
  </si>
  <si>
    <t>과      목</t>
  </si>
  <si>
    <t>관</t>
  </si>
  <si>
    <t>항</t>
  </si>
  <si>
    <t>목</t>
  </si>
  <si>
    <t>01사무비</t>
    <phoneticPr fontId="2" type="noConversion"/>
  </si>
  <si>
    <t>11인건비</t>
    <phoneticPr fontId="2" type="noConversion"/>
  </si>
  <si>
    <t>급여,퇴직금,사회보험금등</t>
    <phoneticPr fontId="2" type="noConversion"/>
  </si>
  <si>
    <t>기관운영비,회의비</t>
    <phoneticPr fontId="2" type="noConversion"/>
  </si>
  <si>
    <t>자산취득비</t>
    <phoneticPr fontId="2" type="noConversion"/>
  </si>
  <si>
    <t>사업비</t>
    <phoneticPr fontId="2" type="noConversion"/>
  </si>
  <si>
    <t>원금상환금</t>
    <phoneticPr fontId="2" type="noConversion"/>
  </si>
  <si>
    <t>잡지출</t>
    <phoneticPr fontId="2" type="noConversion"/>
  </si>
  <si>
    <t>예비비 및 기타</t>
    <phoneticPr fontId="2" type="noConversion"/>
  </si>
  <si>
    <t>차기이월금</t>
    <phoneticPr fontId="2" type="noConversion"/>
  </si>
  <si>
    <t>이자수입</t>
    <phoneticPr fontId="2" type="noConversion"/>
  </si>
  <si>
    <t>사업수입</t>
    <phoneticPr fontId="2" type="noConversion"/>
  </si>
  <si>
    <t>보조금수입</t>
    <phoneticPr fontId="2" type="noConversion"/>
  </si>
  <si>
    <t>지정후원금</t>
    <phoneticPr fontId="2" type="noConversion"/>
  </si>
  <si>
    <t>비지정후원금</t>
    <phoneticPr fontId="2" type="noConversion"/>
  </si>
  <si>
    <t>기타차입금</t>
    <phoneticPr fontId="2" type="noConversion"/>
  </si>
  <si>
    <t>전년도이월금</t>
    <phoneticPr fontId="2" type="noConversion"/>
  </si>
  <si>
    <t>전년도이월금(후원금)</t>
    <phoneticPr fontId="2" type="noConversion"/>
  </si>
  <si>
    <t>기타예금이자수입</t>
    <phoneticPr fontId="2" type="noConversion"/>
  </si>
  <si>
    <t>기타잡수입</t>
    <phoneticPr fontId="2" type="noConversion"/>
  </si>
  <si>
    <t>12업무추진비</t>
    <phoneticPr fontId="2" type="noConversion"/>
  </si>
  <si>
    <t>13운영비</t>
    <phoneticPr fontId="2" type="noConversion"/>
  </si>
  <si>
    <t>21시설비</t>
    <phoneticPr fontId="2" type="noConversion"/>
  </si>
  <si>
    <t>41전출금</t>
    <phoneticPr fontId="2" type="noConversion"/>
  </si>
  <si>
    <t>61부채상환금</t>
    <phoneticPr fontId="2" type="noConversion"/>
  </si>
  <si>
    <t>71잡지출</t>
    <phoneticPr fontId="2" type="noConversion"/>
  </si>
  <si>
    <t>81예비비및기타</t>
    <phoneticPr fontId="2" type="noConversion"/>
  </si>
  <si>
    <t>11기본재산수입</t>
    <phoneticPr fontId="2" type="noConversion"/>
  </si>
  <si>
    <t>21사업수입</t>
    <phoneticPr fontId="2" type="noConversion"/>
  </si>
  <si>
    <t>41보조금수입</t>
    <phoneticPr fontId="2" type="noConversion"/>
  </si>
  <si>
    <t>51후원금수입</t>
    <phoneticPr fontId="2" type="noConversion"/>
  </si>
  <si>
    <t>61차입금</t>
    <phoneticPr fontId="2" type="noConversion"/>
  </si>
  <si>
    <t>71전입금</t>
    <phoneticPr fontId="2" type="noConversion"/>
  </si>
  <si>
    <t>전입금</t>
    <phoneticPr fontId="2" type="noConversion"/>
  </si>
  <si>
    <t>81이월금</t>
    <phoneticPr fontId="2" type="noConversion"/>
  </si>
  <si>
    <t>91잡수입</t>
    <phoneticPr fontId="2" type="noConversion"/>
  </si>
  <si>
    <t>02재산조성비</t>
    <phoneticPr fontId="2" type="noConversion"/>
  </si>
  <si>
    <t>03사업비</t>
    <phoneticPr fontId="2" type="noConversion"/>
  </si>
  <si>
    <t>04전출금</t>
    <phoneticPr fontId="2" type="noConversion"/>
  </si>
  <si>
    <t>06상환금</t>
    <phoneticPr fontId="2" type="noConversion"/>
  </si>
  <si>
    <t>07잡지출</t>
    <phoneticPr fontId="2" type="noConversion"/>
  </si>
  <si>
    <t>08예비비및기타</t>
    <phoneticPr fontId="2" type="noConversion"/>
  </si>
  <si>
    <t>01재산수입</t>
    <phoneticPr fontId="2" type="noConversion"/>
  </si>
  <si>
    <t>02사업수입</t>
    <phoneticPr fontId="2" type="noConversion"/>
  </si>
  <si>
    <t>04보조금수입</t>
    <phoneticPr fontId="2" type="noConversion"/>
  </si>
  <si>
    <t>05후원금수입</t>
    <phoneticPr fontId="2" type="noConversion"/>
  </si>
  <si>
    <t>06차입금</t>
    <phoneticPr fontId="2" type="noConversion"/>
  </si>
  <si>
    <t>07전입금</t>
    <phoneticPr fontId="2" type="noConversion"/>
  </si>
  <si>
    <t>08이월금</t>
    <phoneticPr fontId="2" type="noConversion"/>
  </si>
  <si>
    <t>09잡수입</t>
    <phoneticPr fontId="2" type="noConversion"/>
  </si>
  <si>
    <t>소계</t>
    <phoneticPr fontId="2" type="noConversion"/>
  </si>
  <si>
    <t>법인회계(사무국)</t>
    <phoneticPr fontId="3" type="noConversion"/>
  </si>
  <si>
    <t>예산액(A)</t>
    <phoneticPr fontId="2" type="noConversion"/>
  </si>
  <si>
    <t>결산액(B)</t>
    <phoneticPr fontId="2" type="noConversion"/>
  </si>
  <si>
    <t>차액(A-B)</t>
    <phoneticPr fontId="2" type="noConversion"/>
  </si>
  <si>
    <t>여비,수용비및수수료,공공요금,제세공과금등</t>
    <phoneticPr fontId="2" type="noConversion"/>
  </si>
  <si>
    <t>31사업비</t>
    <phoneticPr fontId="2" type="noConversion"/>
  </si>
  <si>
    <t>01사무비</t>
    <phoneticPr fontId="2" type="noConversion"/>
  </si>
  <si>
    <t>11인건비</t>
    <phoneticPr fontId="2" type="noConversion"/>
  </si>
  <si>
    <t>급여,퇴직금,사회보험금등</t>
    <phoneticPr fontId="2" type="noConversion"/>
  </si>
  <si>
    <t>01재산수입</t>
    <phoneticPr fontId="2" type="noConversion"/>
  </si>
  <si>
    <t>11기본재산수입</t>
    <phoneticPr fontId="2" type="noConversion"/>
  </si>
  <si>
    <t>이자수입</t>
    <phoneticPr fontId="2" type="noConversion"/>
  </si>
  <si>
    <t>12업무추진비</t>
    <phoneticPr fontId="2" type="noConversion"/>
  </si>
  <si>
    <t>02사업수입</t>
    <phoneticPr fontId="2" type="noConversion"/>
  </si>
  <si>
    <t>21사업수입</t>
    <phoneticPr fontId="2" type="noConversion"/>
  </si>
  <si>
    <t>사업수입</t>
    <phoneticPr fontId="2" type="noConversion"/>
  </si>
  <si>
    <t>13운영비</t>
    <phoneticPr fontId="2" type="noConversion"/>
  </si>
  <si>
    <t>여비,수용비및수수료,공공요금,제세공과금등</t>
    <phoneticPr fontId="2" type="noConversion"/>
  </si>
  <si>
    <t>04보조금수입</t>
    <phoneticPr fontId="2" type="noConversion"/>
  </si>
  <si>
    <t>41보조금수입</t>
    <phoneticPr fontId="2" type="noConversion"/>
  </si>
  <si>
    <t>보조금수입</t>
    <phoneticPr fontId="2" type="noConversion"/>
  </si>
  <si>
    <t>02재산조성비</t>
    <phoneticPr fontId="2" type="noConversion"/>
  </si>
  <si>
    <t>21시설비</t>
    <phoneticPr fontId="2" type="noConversion"/>
  </si>
  <si>
    <t>05후원금수입</t>
    <phoneticPr fontId="2" type="noConversion"/>
  </si>
  <si>
    <t>51후원금수입</t>
    <phoneticPr fontId="2" type="noConversion"/>
  </si>
  <si>
    <t>지정후원금</t>
    <phoneticPr fontId="2" type="noConversion"/>
  </si>
  <si>
    <t>03사업비</t>
    <phoneticPr fontId="2" type="noConversion"/>
  </si>
  <si>
    <t>31사업비</t>
    <phoneticPr fontId="2" type="noConversion"/>
  </si>
  <si>
    <t>사업비</t>
    <phoneticPr fontId="2" type="noConversion"/>
  </si>
  <si>
    <t>비지정후원금</t>
    <phoneticPr fontId="2" type="noConversion"/>
  </si>
  <si>
    <t>04전출금</t>
    <phoneticPr fontId="2" type="noConversion"/>
  </si>
  <si>
    <t>41전출금</t>
    <phoneticPr fontId="2" type="noConversion"/>
  </si>
  <si>
    <t>06차입금</t>
    <phoneticPr fontId="2" type="noConversion"/>
  </si>
  <si>
    <t>61차입금</t>
    <phoneticPr fontId="2" type="noConversion"/>
  </si>
  <si>
    <t>기타차입금</t>
    <phoneticPr fontId="2" type="noConversion"/>
  </si>
  <si>
    <t>06상환금</t>
    <phoneticPr fontId="2" type="noConversion"/>
  </si>
  <si>
    <t>61부채상환금</t>
    <phoneticPr fontId="2" type="noConversion"/>
  </si>
  <si>
    <t>07전입금</t>
    <phoneticPr fontId="2" type="noConversion"/>
  </si>
  <si>
    <t>71전입금</t>
    <phoneticPr fontId="2" type="noConversion"/>
  </si>
  <si>
    <t>전입금</t>
    <phoneticPr fontId="2" type="noConversion"/>
  </si>
  <si>
    <t>07잡지출</t>
    <phoneticPr fontId="2" type="noConversion"/>
  </si>
  <si>
    <t>71잡지출</t>
    <phoneticPr fontId="2" type="noConversion"/>
  </si>
  <si>
    <t>잡지출</t>
    <phoneticPr fontId="2" type="noConversion"/>
  </si>
  <si>
    <t>08이월금</t>
    <phoneticPr fontId="2" type="noConversion"/>
  </si>
  <si>
    <t>81이월금</t>
    <phoneticPr fontId="2" type="noConversion"/>
  </si>
  <si>
    <t>전년도이월금</t>
    <phoneticPr fontId="2" type="noConversion"/>
  </si>
  <si>
    <t>08예비비및기타</t>
    <phoneticPr fontId="2" type="noConversion"/>
  </si>
  <si>
    <t>81예비비및기타</t>
    <phoneticPr fontId="2" type="noConversion"/>
  </si>
  <si>
    <t>전년도이월금(후원금)</t>
    <phoneticPr fontId="2" type="noConversion"/>
  </si>
  <si>
    <t>차기이월금</t>
    <phoneticPr fontId="2" type="noConversion"/>
  </si>
  <si>
    <t>09잡수입</t>
    <phoneticPr fontId="2" type="noConversion"/>
  </si>
  <si>
    <t>91잡수입</t>
    <phoneticPr fontId="2" type="noConversion"/>
  </si>
  <si>
    <t>기타예금이자수입</t>
    <phoneticPr fontId="2" type="noConversion"/>
  </si>
  <si>
    <t>기타잡수입</t>
    <phoneticPr fontId="2" type="noConversion"/>
  </si>
  <si>
    <t>소계</t>
    <phoneticPr fontId="2" type="noConversion"/>
  </si>
  <si>
    <t>시설회계(서울봉천복지관)</t>
    <phoneticPr fontId="3" type="noConversion"/>
  </si>
  <si>
    <t>기관운영비,회의비,직책보조비</t>
    <phoneticPr fontId="2" type="noConversion"/>
  </si>
  <si>
    <t>시설비,자산취득비</t>
    <phoneticPr fontId="2" type="noConversion"/>
  </si>
  <si>
    <t>과년도지출</t>
    <phoneticPr fontId="2" type="noConversion"/>
  </si>
  <si>
    <t>상화금</t>
    <phoneticPr fontId="2" type="noConversion"/>
  </si>
  <si>
    <t>예비비, 반환금</t>
    <phoneticPr fontId="2" type="noConversion"/>
  </si>
  <si>
    <t>시설회계(누리봄)</t>
    <phoneticPr fontId="3" type="noConversion"/>
  </si>
  <si>
    <t>시설회계(부산진구복지관)</t>
    <phoneticPr fontId="3" type="noConversion"/>
  </si>
  <si>
    <t>01사무비</t>
    <phoneticPr fontId="2" type="noConversion"/>
  </si>
  <si>
    <t>11인건비</t>
    <phoneticPr fontId="2" type="noConversion"/>
  </si>
  <si>
    <t>급여,퇴직금,사회보험금등</t>
    <phoneticPr fontId="2" type="noConversion"/>
  </si>
  <si>
    <t>01재산수입</t>
    <phoneticPr fontId="2" type="noConversion"/>
  </si>
  <si>
    <t>11기본재산수입</t>
    <phoneticPr fontId="2" type="noConversion"/>
  </si>
  <si>
    <t>이자수입</t>
    <phoneticPr fontId="2" type="noConversion"/>
  </si>
  <si>
    <t>12업무추진비</t>
    <phoneticPr fontId="2" type="noConversion"/>
  </si>
  <si>
    <t>기관운영비,회의비,직책보조비</t>
    <phoneticPr fontId="2" type="noConversion"/>
  </si>
  <si>
    <t>02사업수입</t>
    <phoneticPr fontId="2" type="noConversion"/>
  </si>
  <si>
    <t>21사업수입</t>
    <phoneticPr fontId="2" type="noConversion"/>
  </si>
  <si>
    <t>사업수입</t>
    <phoneticPr fontId="2" type="noConversion"/>
  </si>
  <si>
    <t>13운영비</t>
    <phoneticPr fontId="2" type="noConversion"/>
  </si>
  <si>
    <t>여비,수용비및수수료,공공요금,제세공과금등</t>
    <phoneticPr fontId="2" type="noConversion"/>
  </si>
  <si>
    <t>04보조금수입</t>
    <phoneticPr fontId="2" type="noConversion"/>
  </si>
  <si>
    <t>41보조금수입</t>
    <phoneticPr fontId="2" type="noConversion"/>
  </si>
  <si>
    <t>보조금수입</t>
    <phoneticPr fontId="2" type="noConversion"/>
  </si>
  <si>
    <t>02재산조성비</t>
    <phoneticPr fontId="2" type="noConversion"/>
  </si>
  <si>
    <t>21시설비</t>
    <phoneticPr fontId="2" type="noConversion"/>
  </si>
  <si>
    <t>시설비,자산취득비</t>
    <phoneticPr fontId="2" type="noConversion"/>
  </si>
  <si>
    <t>05후원금수입</t>
    <phoneticPr fontId="2" type="noConversion"/>
  </si>
  <si>
    <t>51후원금수입</t>
    <phoneticPr fontId="2" type="noConversion"/>
  </si>
  <si>
    <t>지정후원금</t>
    <phoneticPr fontId="2" type="noConversion"/>
  </si>
  <si>
    <t>03사업비</t>
    <phoneticPr fontId="2" type="noConversion"/>
  </si>
  <si>
    <t>31사업비</t>
    <phoneticPr fontId="2" type="noConversion"/>
  </si>
  <si>
    <t>사업비</t>
    <phoneticPr fontId="2" type="noConversion"/>
  </si>
  <si>
    <t>비지정후원금</t>
    <phoneticPr fontId="2" type="noConversion"/>
  </si>
  <si>
    <t>04전출금</t>
    <phoneticPr fontId="2" type="noConversion"/>
  </si>
  <si>
    <t>41전출금</t>
    <phoneticPr fontId="2" type="noConversion"/>
  </si>
  <si>
    <t>과년도지출</t>
    <phoneticPr fontId="2" type="noConversion"/>
  </si>
  <si>
    <t>06차입금</t>
    <phoneticPr fontId="2" type="noConversion"/>
  </si>
  <si>
    <t>61차입금</t>
    <phoneticPr fontId="2" type="noConversion"/>
  </si>
  <si>
    <t>기타차입금</t>
    <phoneticPr fontId="2" type="noConversion"/>
  </si>
  <si>
    <t>06상환금</t>
    <phoneticPr fontId="2" type="noConversion"/>
  </si>
  <si>
    <t>61부채상환금</t>
    <phoneticPr fontId="2" type="noConversion"/>
  </si>
  <si>
    <t>상화금</t>
    <phoneticPr fontId="2" type="noConversion"/>
  </si>
  <si>
    <t>07전입금</t>
    <phoneticPr fontId="2" type="noConversion"/>
  </si>
  <si>
    <t>71전입금</t>
    <phoneticPr fontId="2" type="noConversion"/>
  </si>
  <si>
    <t>전입금</t>
    <phoneticPr fontId="2" type="noConversion"/>
  </si>
  <si>
    <t>07잡지출</t>
    <phoneticPr fontId="2" type="noConversion"/>
  </si>
  <si>
    <t>71잡지출</t>
    <phoneticPr fontId="2" type="noConversion"/>
  </si>
  <si>
    <t>잡지출</t>
    <phoneticPr fontId="2" type="noConversion"/>
  </si>
  <si>
    <t>08이월금</t>
    <phoneticPr fontId="2" type="noConversion"/>
  </si>
  <si>
    <t>81이월금</t>
    <phoneticPr fontId="2" type="noConversion"/>
  </si>
  <si>
    <t>전년도이월금</t>
    <phoneticPr fontId="2" type="noConversion"/>
  </si>
  <si>
    <t>08예비비및기타</t>
    <phoneticPr fontId="2" type="noConversion"/>
  </si>
  <si>
    <t>81예비비및기타</t>
    <phoneticPr fontId="2" type="noConversion"/>
  </si>
  <si>
    <t>예비비, 반환금</t>
    <phoneticPr fontId="2" type="noConversion"/>
  </si>
  <si>
    <t>전년도이월금(후원금)</t>
    <phoneticPr fontId="2" type="noConversion"/>
  </si>
  <si>
    <t>차기이월금</t>
    <phoneticPr fontId="2" type="noConversion"/>
  </si>
  <si>
    <t>09잡수입</t>
    <phoneticPr fontId="2" type="noConversion"/>
  </si>
  <si>
    <t>91잡수입</t>
    <phoneticPr fontId="2" type="noConversion"/>
  </si>
  <si>
    <t>기타예금이자수입</t>
    <phoneticPr fontId="2" type="noConversion"/>
  </si>
  <si>
    <t>기타잡수입</t>
    <phoneticPr fontId="2" type="noConversion"/>
  </si>
  <si>
    <t>소계</t>
    <phoneticPr fontId="2" type="noConversion"/>
  </si>
  <si>
    <t>시설회계(부산강서복지관)</t>
    <phoneticPr fontId="3" type="noConversion"/>
  </si>
  <si>
    <t>시설회계(강서구지역자활센터)</t>
    <phoneticPr fontId="3" type="noConversion"/>
  </si>
  <si>
    <t>상환금</t>
    <phoneticPr fontId="2" type="noConversion"/>
  </si>
  <si>
    <t>시설회계(울산씨밀레)</t>
    <phoneticPr fontId="3" type="noConversion"/>
  </si>
  <si>
    <t>01사무비</t>
  </si>
  <si>
    <t>11인건비</t>
  </si>
  <si>
    <t>급여,퇴직금,사회보험금등</t>
  </si>
  <si>
    <t>01재산수입</t>
  </si>
  <si>
    <t>11기본재산수입</t>
  </si>
  <si>
    <t>이자수입</t>
  </si>
  <si>
    <t>12업무추진비</t>
  </si>
  <si>
    <t>기관운영비,회의비,직책보조비</t>
  </si>
  <si>
    <t>02사업수입</t>
  </si>
  <si>
    <t>21사업수입</t>
  </si>
  <si>
    <t>사업수입</t>
  </si>
  <si>
    <t>13운영비</t>
  </si>
  <si>
    <t>여비,수용비및수수료,공공요금,제세공과금등</t>
  </si>
  <si>
    <t>04보조금수입</t>
  </si>
  <si>
    <t>41보조금수입</t>
  </si>
  <si>
    <t>보조금수입</t>
  </si>
  <si>
    <t>02재산조성비</t>
  </si>
  <si>
    <t>21시설비</t>
  </si>
  <si>
    <t>시설비,자산취득비</t>
  </si>
  <si>
    <t>05후원금수입</t>
  </si>
  <si>
    <t>51후원금수입</t>
  </si>
  <si>
    <t>지정후원금</t>
  </si>
  <si>
    <t>03사업비</t>
  </si>
  <si>
    <t>31사업비</t>
  </si>
  <si>
    <t>사업비</t>
  </si>
  <si>
    <t>비지정후원금</t>
  </si>
  <si>
    <t>04전출금</t>
  </si>
  <si>
    <t>41전출금</t>
  </si>
  <si>
    <t>과년도지출</t>
  </si>
  <si>
    <t>06차입금</t>
  </si>
  <si>
    <t>61차입금</t>
  </si>
  <si>
    <t>기타차입금</t>
  </si>
  <si>
    <t>06상환금</t>
  </si>
  <si>
    <t>61부채상환금</t>
  </si>
  <si>
    <t>상화금</t>
  </si>
  <si>
    <t>07전입금</t>
  </si>
  <si>
    <t>71전입금</t>
  </si>
  <si>
    <t>전입금</t>
  </si>
  <si>
    <t>07잡지출</t>
  </si>
  <si>
    <t>71잡지출</t>
  </si>
  <si>
    <t>잡지출</t>
  </si>
  <si>
    <t>08이월금</t>
  </si>
  <si>
    <t>81이월금</t>
  </si>
  <si>
    <t>전년도이월금</t>
  </si>
  <si>
    <t>08예비비및기타</t>
  </si>
  <si>
    <t>81예비비및기타</t>
  </si>
  <si>
    <t>예비비, 반환금</t>
  </si>
  <si>
    <t>전년도이월금(후원금)</t>
  </si>
  <si>
    <t>차기이월금</t>
  </si>
  <si>
    <t>09잡수입</t>
  </si>
  <si>
    <t>91잡수입</t>
  </si>
  <si>
    <t>기타예금이자수입</t>
  </si>
  <si>
    <t>기타잡수입</t>
  </si>
  <si>
    <t>소계</t>
  </si>
  <si>
    <t>기타보조금</t>
  </si>
  <si>
    <t>자산취득비</t>
  </si>
  <si>
    <t>33사업비</t>
  </si>
  <si>
    <t>지부전출금</t>
  </si>
  <si>
    <t>예비비 및 기타</t>
  </si>
  <si>
    <t>합계</t>
  </si>
  <si>
    <t>합계</t>
    <phoneticPr fontId="2" type="noConversion"/>
  </si>
  <si>
    <t>법인회계(본부사무국)</t>
    <phoneticPr fontId="2" type="noConversion"/>
  </si>
  <si>
    <t>소계</t>
    <phoneticPr fontId="2" type="noConversion"/>
  </si>
  <si>
    <t>자산취득비,시설비</t>
  </si>
  <si>
    <t>05과년도지출</t>
  </si>
  <si>
    <t>51과년도지출</t>
  </si>
  <si>
    <t>운영충당적립금</t>
  </si>
  <si>
    <t>10잡수입</t>
  </si>
  <si>
    <t>101잡수입</t>
  </si>
  <si>
    <t>11적립금 및 준비금(특별회계)</t>
  </si>
  <si>
    <t>111운영충당 적립금 및 환경개선준비금</t>
  </si>
  <si>
    <t>시설환경개선준비금</t>
  </si>
  <si>
    <t>시설회계 소계</t>
    <phoneticPr fontId="2" type="noConversion"/>
  </si>
  <si>
    <t>합계</t>
    <phoneticPr fontId="2" type="noConversion"/>
  </si>
  <si>
    <t>합계</t>
    <phoneticPr fontId="2" type="noConversion"/>
  </si>
  <si>
    <t>01입소자부담금수입</t>
    <phoneticPr fontId="3" type="noConversion"/>
  </si>
  <si>
    <t>11입소비용수입</t>
    <phoneticPr fontId="3" type="noConversion"/>
  </si>
  <si>
    <t>입소비용수입</t>
    <phoneticPr fontId="3" type="noConversion"/>
  </si>
  <si>
    <t>04보조금수입</t>
    <phoneticPr fontId="3" type="noConversion"/>
  </si>
  <si>
    <t>41보조금</t>
    <phoneticPr fontId="3" type="noConversion"/>
  </si>
  <si>
    <t>05후원금수입</t>
    <phoneticPr fontId="3" type="noConversion"/>
  </si>
  <si>
    <t>51후원금수입</t>
    <phoneticPr fontId="3" type="noConversion"/>
  </si>
  <si>
    <t>지정후원금</t>
    <phoneticPr fontId="3" type="noConversion"/>
  </si>
  <si>
    <t>사업비</t>
    <phoneticPr fontId="3" type="noConversion"/>
  </si>
  <si>
    <t>비지정후원금</t>
    <phoneticPr fontId="3" type="noConversion"/>
  </si>
  <si>
    <t>06요양급여수입</t>
    <phoneticPr fontId="3" type="noConversion"/>
  </si>
  <si>
    <t>61요양급여수입</t>
    <phoneticPr fontId="3" type="noConversion"/>
  </si>
  <si>
    <t>장기요양급여수입</t>
    <phoneticPr fontId="3" type="noConversion"/>
  </si>
  <si>
    <t>06상환금</t>
    <phoneticPr fontId="3" type="noConversion"/>
  </si>
  <si>
    <t>61부채상환금</t>
    <phoneticPr fontId="3" type="noConversion"/>
  </si>
  <si>
    <t>상환금,이자지급금</t>
    <phoneticPr fontId="3" type="noConversion"/>
  </si>
  <si>
    <t>가산금수입</t>
    <phoneticPr fontId="3" type="noConversion"/>
  </si>
  <si>
    <t>07잡지출</t>
    <phoneticPr fontId="3" type="noConversion"/>
  </si>
  <si>
    <t>71잡지출</t>
    <phoneticPr fontId="3" type="noConversion"/>
  </si>
  <si>
    <t>잡지출</t>
    <phoneticPr fontId="3" type="noConversion"/>
  </si>
  <si>
    <t>07차입급</t>
    <phoneticPr fontId="3" type="noConversion"/>
  </si>
  <si>
    <t>71차입금</t>
    <phoneticPr fontId="3" type="noConversion"/>
  </si>
  <si>
    <t>차입금</t>
    <phoneticPr fontId="3" type="noConversion"/>
  </si>
  <si>
    <t>08예비비및기타</t>
    <phoneticPr fontId="3" type="noConversion"/>
  </si>
  <si>
    <t>81예비비및기타</t>
    <phoneticPr fontId="3" type="noConversion"/>
  </si>
  <si>
    <t>예비비,반환금</t>
    <phoneticPr fontId="3" type="noConversion"/>
  </si>
  <si>
    <t>08전입금</t>
    <phoneticPr fontId="3" type="noConversion"/>
  </si>
  <si>
    <t>81전입금</t>
    <phoneticPr fontId="3" type="noConversion"/>
  </si>
  <si>
    <t>법인전입금</t>
    <phoneticPr fontId="3" type="noConversion"/>
  </si>
  <si>
    <t>09적립금및준비금</t>
    <phoneticPr fontId="3" type="noConversion"/>
  </si>
  <si>
    <t>91운영충당적립금및환경개선준비금</t>
    <phoneticPr fontId="3" type="noConversion"/>
  </si>
  <si>
    <t>09이월금</t>
    <phoneticPr fontId="3" type="noConversion"/>
  </si>
  <si>
    <t>91이월금</t>
    <phoneticPr fontId="3" type="noConversion"/>
  </si>
  <si>
    <t>전년이월금</t>
    <phoneticPr fontId="3" type="noConversion"/>
  </si>
  <si>
    <t>시설환경개선준비금</t>
    <phoneticPr fontId="3" type="noConversion"/>
  </si>
  <si>
    <t>10적립금 및 준비금지출 (특별회계)</t>
    <phoneticPr fontId="3" type="noConversion"/>
  </si>
  <si>
    <t>101운영충당적립금및환경개선준비금</t>
    <phoneticPr fontId="3" type="noConversion"/>
  </si>
  <si>
    <t>운영충당적립금 지출</t>
    <phoneticPr fontId="3" type="noConversion"/>
  </si>
  <si>
    <t>시설환경개선준비금지출</t>
    <phoneticPr fontId="3" type="noConversion"/>
  </si>
  <si>
    <t>차기이월금</t>
    <phoneticPr fontId="3" type="noConversion"/>
  </si>
  <si>
    <t>소계</t>
    <phoneticPr fontId="3" type="noConversion"/>
  </si>
  <si>
    <t>전년도이월금(후원금)</t>
    <phoneticPr fontId="3" type="noConversion"/>
  </si>
  <si>
    <t>02사업수입</t>
    <phoneticPr fontId="3" type="noConversion"/>
  </si>
  <si>
    <t>시설회계(은학의집)</t>
    <phoneticPr fontId="3" type="noConversion"/>
  </si>
  <si>
    <t>21사업수입</t>
    <phoneticPr fontId="3" type="noConversion"/>
  </si>
  <si>
    <t>사업수입</t>
    <phoneticPr fontId="3" type="noConversion"/>
  </si>
  <si>
    <t>급여</t>
    <phoneticPr fontId="2" type="noConversion"/>
  </si>
  <si>
    <t>퇴직적립금</t>
    <phoneticPr fontId="2" type="noConversion"/>
  </si>
  <si>
    <t>사회보험료</t>
    <phoneticPr fontId="2" type="noConversion"/>
  </si>
  <si>
    <t>기타후생경비</t>
    <phoneticPr fontId="2" type="noConversion"/>
  </si>
  <si>
    <t>회의비</t>
    <phoneticPr fontId="2" type="noConversion"/>
  </si>
  <si>
    <t>기관운영비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</si>
  <si>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</si>
  <si>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</si>
  <si>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</si>
  <si>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</si>
  <si>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기타운영비</t>
    <phoneticPr fontId="2" type="noConversion"/>
  </si>
  <si>
    <t>법인회계(서울지부)</t>
    <phoneticPr fontId="2" type="noConversion"/>
  </si>
  <si>
    <t>법인회계(부산지부)</t>
    <phoneticPr fontId="2" type="noConversion"/>
  </si>
  <si>
    <t>2021년도 결산(안) 총괄표</t>
    <phoneticPr fontId="3" type="noConversion"/>
  </si>
  <si>
    <t>2021. 1. 1 ~ 12. 31</t>
    <phoneticPr fontId="3" type="noConversion"/>
  </si>
  <si>
    <t>전출금</t>
    <phoneticPr fontId="2" type="noConversion"/>
  </si>
  <si>
    <t>보조금수입</t>
    <phoneticPr fontId="2" type="noConversion"/>
  </si>
  <si>
    <t>법인회계 소계</t>
    <phoneticPr fontId="2" type="noConversion"/>
  </si>
  <si>
    <t>[첨부1] 2021년 결산(안) 지부총괄표(20220120)</t>
    <phoneticPr fontId="3" type="noConversion"/>
  </si>
  <si>
    <t>[첨부1] 2021년 결산(안) 법인회계 총괄표(20220120)</t>
    <phoneticPr fontId="3" type="noConversion"/>
  </si>
  <si>
    <t>예수금</t>
    <phoneticPr fontId="2" type="noConversion"/>
  </si>
  <si>
    <t>예수금</t>
    <phoneticPr fontId="2" type="noConversion"/>
  </si>
  <si>
    <t>예수금</t>
    <phoneticPr fontId="2" type="noConversion"/>
  </si>
  <si>
    <t>예수금</t>
    <phoneticPr fontId="2" type="noConversion"/>
  </si>
  <si>
    <t>예수금</t>
    <phoneticPr fontId="2" type="noConversion"/>
  </si>
  <si>
    <t>예수금</t>
    <phoneticPr fontId="2" type="noConversion"/>
  </si>
  <si>
    <t>예수금</t>
    <phoneticPr fontId="2" type="noConversion"/>
  </si>
  <si>
    <t>예수금</t>
    <phoneticPr fontId="2" type="noConversion"/>
  </si>
  <si>
    <t>에수금</t>
    <phoneticPr fontId="2" type="noConversion"/>
  </si>
  <si>
    <t>2021후원금 합계</t>
    <phoneticPr fontId="2" type="noConversion"/>
  </si>
  <si>
    <t>시설회계(부산진구어린이집)</t>
    <phoneticPr fontId="3" type="noConversion"/>
  </si>
  <si>
    <t>100인건비</t>
    <phoneticPr fontId="2" type="noConversion"/>
  </si>
  <si>
    <t>110원장인건비</t>
  </si>
  <si>
    <t>원장인건비</t>
    <phoneticPr fontId="2" type="noConversion"/>
  </si>
  <si>
    <t>01보육료</t>
    <phoneticPr fontId="2" type="noConversion"/>
  </si>
  <si>
    <t>11보육료</t>
    <phoneticPr fontId="2" type="noConversion"/>
  </si>
  <si>
    <t>정부지원보육료</t>
    <phoneticPr fontId="2" type="noConversion"/>
  </si>
  <si>
    <t>120보육교직원인건비</t>
  </si>
  <si>
    <t>보육교직원인건비</t>
    <phoneticPr fontId="2" type="noConversion"/>
  </si>
  <si>
    <t>부모부담보육료</t>
    <phoneticPr fontId="2" type="noConversion"/>
  </si>
  <si>
    <t>130기타인건비</t>
  </si>
  <si>
    <t>기타인건비</t>
    <phoneticPr fontId="2" type="noConversion"/>
  </si>
  <si>
    <t>02수익자부담수입</t>
  </si>
  <si>
    <t>21선택적보육활동비</t>
    <phoneticPr fontId="2" type="noConversion"/>
  </si>
  <si>
    <t>특별활동비</t>
    <phoneticPr fontId="2" type="noConversion"/>
  </si>
  <si>
    <t>140기관부담금</t>
  </si>
  <si>
    <t>기관부담금</t>
    <phoneticPr fontId="2" type="noConversion"/>
  </si>
  <si>
    <t>22기타필요경비</t>
  </si>
  <si>
    <t>기타필요경비</t>
    <phoneticPr fontId="2" type="noConversion"/>
  </si>
  <si>
    <t>200운영비</t>
    <phoneticPr fontId="2" type="noConversion"/>
  </si>
  <si>
    <t>210관리운영비</t>
  </si>
  <si>
    <t>관리운영비</t>
    <phoneticPr fontId="2" type="noConversion"/>
  </si>
  <si>
    <t>03보조금및지원금</t>
  </si>
  <si>
    <t>31인건비보조금</t>
    <phoneticPr fontId="3" type="noConversion"/>
  </si>
  <si>
    <t>인건비보조금</t>
    <phoneticPr fontId="2" type="noConversion"/>
  </si>
  <si>
    <t>220업무추진비</t>
  </si>
  <si>
    <t>업무추진비</t>
    <phoneticPr fontId="2" type="noConversion"/>
  </si>
  <si>
    <t>32운영보조금</t>
  </si>
  <si>
    <t>기본보육료</t>
    <phoneticPr fontId="2" type="noConversion"/>
  </si>
  <si>
    <t>300보육활동비</t>
    <phoneticPr fontId="2" type="noConversion"/>
  </si>
  <si>
    <t>310기본보육활동비</t>
  </si>
  <si>
    <t>기본보육활동비</t>
    <phoneticPr fontId="2" type="noConversion"/>
  </si>
  <si>
    <t>연장보육료</t>
    <phoneticPr fontId="2" type="noConversion"/>
  </si>
  <si>
    <t>400수익자부담경비</t>
    <phoneticPr fontId="2" type="noConversion"/>
  </si>
  <si>
    <t>410선택적보육활동비</t>
  </si>
  <si>
    <t>선택적보육활동비</t>
    <phoneticPr fontId="2" type="noConversion"/>
  </si>
  <si>
    <t>기타지원금</t>
    <phoneticPr fontId="2" type="noConversion"/>
  </si>
  <si>
    <t>420기타필요경비</t>
  </si>
  <si>
    <t>기타필요경비</t>
    <phoneticPr fontId="2" type="noConversion"/>
  </si>
  <si>
    <t>33자본보조금</t>
  </si>
  <si>
    <t>자본보조금</t>
    <phoneticPr fontId="2" type="noConversion"/>
  </si>
  <si>
    <t>500적립금</t>
    <phoneticPr fontId="2" type="noConversion"/>
  </si>
  <si>
    <t>510적립금</t>
  </si>
  <si>
    <t>적립금</t>
    <phoneticPr fontId="2" type="noConversion"/>
  </si>
  <si>
    <t>04전입금</t>
  </si>
  <si>
    <t>41전입금</t>
  </si>
  <si>
    <t>전입금</t>
    <phoneticPr fontId="2" type="noConversion"/>
  </si>
  <si>
    <t>600상환반환금</t>
    <phoneticPr fontId="2" type="noConversion"/>
  </si>
  <si>
    <t>610차입금 상환</t>
  </si>
  <si>
    <t>차입금 상환</t>
    <phoneticPr fontId="2" type="noConversion"/>
  </si>
  <si>
    <t>42차입금</t>
  </si>
  <si>
    <t>단기차입금</t>
    <phoneticPr fontId="2" type="noConversion"/>
  </si>
  <si>
    <t>620반환금</t>
  </si>
  <si>
    <t>반환금</t>
    <phoneticPr fontId="2" type="noConversion"/>
  </si>
  <si>
    <t>장기차입금</t>
    <phoneticPr fontId="2" type="noConversion"/>
  </si>
  <si>
    <t>700재산조성비</t>
    <phoneticPr fontId="2" type="noConversion"/>
  </si>
  <si>
    <t>710시설비</t>
  </si>
  <si>
    <t>시설비</t>
    <phoneticPr fontId="2" type="noConversion"/>
  </si>
  <si>
    <t>05기부금</t>
  </si>
  <si>
    <t>51기부금</t>
  </si>
  <si>
    <t>지정후원금</t>
    <phoneticPr fontId="2" type="noConversion"/>
  </si>
  <si>
    <t>720자산구입비</t>
  </si>
  <si>
    <t>자산구입비</t>
    <phoneticPr fontId="2" type="noConversion"/>
  </si>
  <si>
    <t>비지정후원금</t>
    <phoneticPr fontId="2" type="noConversion"/>
  </si>
  <si>
    <t>800과년도지출</t>
    <phoneticPr fontId="2" type="noConversion"/>
  </si>
  <si>
    <t>810과년도지출</t>
  </si>
  <si>
    <t>06적립금</t>
  </si>
  <si>
    <t>61적립금</t>
  </si>
  <si>
    <t>적립금처분수입</t>
    <phoneticPr fontId="2" type="noConversion"/>
  </si>
  <si>
    <t>300잡지출</t>
    <phoneticPr fontId="2" type="noConversion"/>
  </si>
  <si>
    <t>910잡지출</t>
  </si>
  <si>
    <t>07과년도수입</t>
  </si>
  <si>
    <t>71과년도수입</t>
  </si>
  <si>
    <t>과년도수입</t>
    <phoneticPr fontId="2" type="noConversion"/>
  </si>
  <si>
    <t>100예비비</t>
    <phoneticPr fontId="2" type="noConversion"/>
  </si>
  <si>
    <t>1010예비비</t>
  </si>
  <si>
    <t>예비비</t>
    <phoneticPr fontId="2" type="noConversion"/>
  </si>
  <si>
    <t>08잡수입</t>
  </si>
  <si>
    <t>81잡수입</t>
  </si>
  <si>
    <t>이자수입</t>
    <phoneticPr fontId="2" type="noConversion"/>
  </si>
  <si>
    <t>기타잡수입</t>
    <phoneticPr fontId="2" type="noConversion"/>
  </si>
  <si>
    <t>09전년도이월금</t>
  </si>
  <si>
    <t>91전년도이월금</t>
  </si>
  <si>
    <t>전년도이월액</t>
    <phoneticPr fontId="2" type="noConversion"/>
  </si>
  <si>
    <t>전년도이월사업비</t>
    <phoneticPr fontId="2" type="noConversion"/>
  </si>
  <si>
    <t>시설회계(부산강서어린이집)</t>
    <phoneticPr fontId="3" type="noConversion"/>
  </si>
  <si>
    <t>100인건비</t>
    <phoneticPr fontId="2" type="noConversion"/>
  </si>
  <si>
    <t>원장인건비</t>
    <phoneticPr fontId="2" type="noConversion"/>
  </si>
  <si>
    <t>11보육료</t>
    <phoneticPr fontId="2" type="noConversion"/>
  </si>
  <si>
    <t>보육교직원인건비</t>
    <phoneticPr fontId="2" type="noConversion"/>
  </si>
  <si>
    <t>부모부담보육료</t>
    <phoneticPr fontId="2" type="noConversion"/>
  </si>
  <si>
    <t>기관부담금</t>
    <phoneticPr fontId="2" type="noConversion"/>
  </si>
  <si>
    <t>기타필요경비</t>
    <phoneticPr fontId="2" type="noConversion"/>
  </si>
  <si>
    <t>200운영비</t>
    <phoneticPr fontId="2" type="noConversion"/>
  </si>
  <si>
    <t>관리운영비</t>
    <phoneticPr fontId="2" type="noConversion"/>
  </si>
  <si>
    <t>31인건비보조금</t>
    <phoneticPr fontId="3" type="noConversion"/>
  </si>
  <si>
    <t>업무추진비</t>
    <phoneticPr fontId="2" type="noConversion"/>
  </si>
  <si>
    <t>기본보육료</t>
    <phoneticPr fontId="2" type="noConversion"/>
  </si>
  <si>
    <t>300보육활동비</t>
    <phoneticPr fontId="2" type="noConversion"/>
  </si>
  <si>
    <t>공공형운영비</t>
    <phoneticPr fontId="2" type="noConversion"/>
  </si>
  <si>
    <t>400수익자부담경비</t>
    <phoneticPr fontId="2" type="noConversion"/>
  </si>
  <si>
    <t>500적립금</t>
    <phoneticPr fontId="2" type="noConversion"/>
  </si>
  <si>
    <t>적립금</t>
    <phoneticPr fontId="2" type="noConversion"/>
  </si>
  <si>
    <t>전입금</t>
    <phoneticPr fontId="2" type="noConversion"/>
  </si>
  <si>
    <t>600상환반환금</t>
    <phoneticPr fontId="2" type="noConversion"/>
  </si>
  <si>
    <t>단기차입금</t>
    <phoneticPr fontId="2" type="noConversion"/>
  </si>
  <si>
    <t>반환금</t>
    <phoneticPr fontId="2" type="noConversion"/>
  </si>
  <si>
    <t>장기차입금</t>
    <phoneticPr fontId="2" type="noConversion"/>
  </si>
  <si>
    <t>700재산조성비</t>
    <phoneticPr fontId="2" type="noConversion"/>
  </si>
  <si>
    <t>비지정후원금</t>
    <phoneticPr fontId="2" type="noConversion"/>
  </si>
  <si>
    <t>800과년도지출</t>
    <phoneticPr fontId="2" type="noConversion"/>
  </si>
  <si>
    <t>과년도지출</t>
    <phoneticPr fontId="2" type="noConversion"/>
  </si>
  <si>
    <t>적립금처분수입</t>
    <phoneticPr fontId="2" type="noConversion"/>
  </si>
  <si>
    <t>300잡지출</t>
    <phoneticPr fontId="2" type="noConversion"/>
  </si>
  <si>
    <t>잡지출</t>
    <phoneticPr fontId="2" type="noConversion"/>
  </si>
  <si>
    <t>과년도수입</t>
    <phoneticPr fontId="2" type="noConversion"/>
  </si>
  <si>
    <t>100예비비</t>
    <phoneticPr fontId="2" type="noConversion"/>
  </si>
  <si>
    <t>예비비</t>
    <phoneticPr fontId="2" type="noConversion"/>
  </si>
  <si>
    <t>이자수입</t>
    <phoneticPr fontId="2" type="noConversion"/>
  </si>
  <si>
    <t>기타잡수입</t>
    <phoneticPr fontId="2" type="noConversion"/>
  </si>
  <si>
    <t>전년도이월액</t>
    <phoneticPr fontId="2" type="noConversion"/>
  </si>
  <si>
    <t>전년도이월사업비</t>
    <phoneticPr fontId="2" type="noConversion"/>
  </si>
  <si>
    <t>2021. 1. 1 ~ 12. 31 /  2021.3.1~2022.2.28(어린이집)</t>
    <phoneticPr fontId="3" type="noConversion"/>
  </si>
  <si>
    <t>[첨부1] 2021년 결산(안) 총괄표(20220518)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</si>
</sst>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3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u/>
      <sz val="16.2"/>
      <color indexed="8"/>
      <name val="돋움"/>
      <family val="3"/>
      <charset val="129"/>
    </font>
    <font>
      <b/>
      <u/>
      <sz val="19"/>
      <color indexed="8"/>
      <name val="돋움"/>
      <family val="3"/>
      <charset val="129"/>
    </font>
    <font>
      <sz val="12.4"/>
      <color indexed="8"/>
      <name val="돋움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0"/>
      <color indexed="81"/>
      <name val="Tahoma"/>
      <family val="2"/>
    </font>
    <font>
      <b/>
      <sz val="10"/>
      <color indexed="81"/>
      <name val="돋움"/>
      <family val="3"/>
      <charset val="129"/>
    </font>
    <font>
      <sz val="12"/>
      <color theme="1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2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4659260841701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</cellStyleXfs>
  <cellXfs count="338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8" fillId="0" borderId="5" xfId="0" applyFont="1" applyBorder="1" applyAlignment="1">
      <alignment horizontal="left" vertical="center"/>
    </xf>
    <xf numFmtId="41" fontId="8" fillId="0" borderId="5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horizontal="center" vertical="center"/>
    </xf>
    <xf numFmtId="41" fontId="8" fillId="0" borderId="5" xfId="1" applyFont="1" applyFill="1" applyBorder="1" applyAlignment="1">
      <alignment horizontal="right" vertical="center"/>
    </xf>
    <xf numFmtId="41" fontId="0" fillId="0" borderId="0" xfId="0" applyNumberFormat="1" applyAlignment="1">
      <alignment vertical="center"/>
    </xf>
    <xf numFmtId="41" fontId="0" fillId="5" borderId="5" xfId="0" applyNumberFormat="1" applyFont="1" applyFill="1" applyBorder="1" applyAlignment="1">
      <alignment vertical="center" wrapText="1"/>
    </xf>
    <xf numFmtId="41" fontId="0" fillId="5" borderId="6" xfId="0" applyNumberFormat="1" applyFont="1" applyFill="1" applyBorder="1" applyAlignment="1">
      <alignment vertical="center" wrapText="1"/>
    </xf>
    <xf numFmtId="41" fontId="0" fillId="5" borderId="0" xfId="0" applyNumberFormat="1" applyFont="1" applyFill="1">
      <alignment vertical="center"/>
    </xf>
    <xf numFmtId="0" fontId="0" fillId="5" borderId="0" xfId="0" applyNumberFormat="1" applyFont="1" applyFill="1">
      <alignment vertical="center"/>
    </xf>
    <xf numFmtId="41" fontId="10" fillId="5" borderId="5" xfId="0" applyNumberFormat="1" applyFont="1" applyFill="1" applyBorder="1" applyAlignment="1">
      <alignment vertical="center" wrapText="1"/>
    </xf>
    <xf numFmtId="41" fontId="0" fillId="5" borderId="8" xfId="0" applyNumberFormat="1" applyFont="1" applyFill="1" applyBorder="1" applyAlignment="1">
      <alignment vertical="center" wrapText="1"/>
    </xf>
    <xf numFmtId="41" fontId="0" fillId="5" borderId="5" xfId="0" quotePrefix="1" applyNumberFormat="1" applyFont="1" applyFill="1" applyBorder="1" applyAlignment="1">
      <alignment vertical="center" wrapText="1"/>
    </xf>
    <xf numFmtId="41" fontId="0" fillId="5" borderId="8" xfId="0" quotePrefix="1" applyNumberFormat="1" applyFont="1" applyFill="1" applyBorder="1" applyAlignment="1">
      <alignment vertical="center" wrapText="1"/>
    </xf>
    <xf numFmtId="41" fontId="11" fillId="6" borderId="20" xfId="0" applyNumberFormat="1" applyFont="1" applyFill="1" applyBorder="1" applyAlignment="1">
      <alignment horizontal="right" vertical="center" wrapText="1"/>
    </xf>
    <xf numFmtId="41" fontId="11" fillId="6" borderId="21" xfId="0" applyNumberFormat="1" applyFont="1" applyFill="1" applyBorder="1" applyAlignment="1">
      <alignment horizontal="right" vertical="center" wrapText="1"/>
    </xf>
    <xf numFmtId="0" fontId="13" fillId="2" borderId="25" xfId="0" applyFont="1" applyFill="1" applyBorder="1" applyAlignment="1">
      <alignment horizontal="left" vertical="center" wrapText="1"/>
    </xf>
    <xf numFmtId="0" fontId="13" fillId="2" borderId="26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vertical="center" wrapText="1"/>
    </xf>
    <xf numFmtId="0" fontId="13" fillId="2" borderId="30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left" vertical="center" wrapText="1"/>
    </xf>
    <xf numFmtId="176" fontId="13" fillId="2" borderId="5" xfId="0" applyNumberFormat="1" applyFont="1" applyFill="1" applyBorder="1" applyAlignment="1">
      <alignment vertical="center"/>
    </xf>
    <xf numFmtId="0" fontId="13" fillId="2" borderId="5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 wrapText="1"/>
    </xf>
    <xf numFmtId="41" fontId="13" fillId="2" borderId="5" xfId="0" applyNumberFormat="1" applyFont="1" applyFill="1" applyBorder="1" applyAlignment="1">
      <alignment vertical="center"/>
    </xf>
    <xf numFmtId="41" fontId="13" fillId="2" borderId="5" xfId="1" applyFont="1" applyFill="1" applyBorder="1" applyAlignment="1">
      <alignment horizontal="right" vertical="center"/>
    </xf>
    <xf numFmtId="0" fontId="15" fillId="0" borderId="5" xfId="0" applyFont="1" applyBorder="1" applyAlignment="1">
      <alignment vertical="center"/>
    </xf>
    <xf numFmtId="41" fontId="15" fillId="7" borderId="5" xfId="0" applyNumberFormat="1" applyFont="1" applyFill="1" applyBorder="1" applyAlignment="1">
      <alignment vertical="center"/>
    </xf>
    <xf numFmtId="0" fontId="13" fillId="2" borderId="29" xfId="0" applyFont="1" applyFill="1" applyBorder="1" applyAlignment="1">
      <alignment horizontal="left" vertical="center" wrapText="1"/>
    </xf>
    <xf numFmtId="176" fontId="0" fillId="0" borderId="0" xfId="0" applyNumberFormat="1">
      <alignment vertical="center"/>
    </xf>
    <xf numFmtId="41" fontId="0" fillId="0" borderId="0" xfId="1" applyFont="1" applyAlignment="1">
      <alignment vertical="center"/>
    </xf>
    <xf numFmtId="0" fontId="8" fillId="0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1" fontId="0" fillId="5" borderId="36" xfId="0" applyNumberFormat="1" applyFont="1" applyFill="1" applyBorder="1" applyAlignment="1">
      <alignment vertical="center" wrapText="1"/>
    </xf>
    <xf numFmtId="41" fontId="0" fillId="2" borderId="0" xfId="1" applyFont="1" applyFill="1" applyAlignment="1">
      <alignment vertical="center"/>
    </xf>
    <xf numFmtId="41" fontId="0" fillId="5" borderId="5" xfId="1" applyFont="1" applyFill="1" applyBorder="1" applyAlignment="1">
      <alignment vertical="center" wrapText="1"/>
    </xf>
    <xf numFmtId="41" fontId="11" fillId="6" borderId="20" xfId="1" applyFont="1" applyFill="1" applyBorder="1" applyAlignment="1">
      <alignment horizontal="right" vertical="center" wrapText="1"/>
    </xf>
    <xf numFmtId="41" fontId="0" fillId="2" borderId="0" xfId="0" applyNumberFormat="1" applyFont="1" applyFill="1" applyAlignment="1">
      <alignment vertical="center"/>
    </xf>
    <xf numFmtId="176" fontId="0" fillId="5" borderId="6" xfId="0" applyNumberFormat="1" applyFont="1" applyFill="1" applyBorder="1" applyAlignment="1">
      <alignment vertical="center" wrapText="1"/>
    </xf>
    <xf numFmtId="176" fontId="11" fillId="6" borderId="21" xfId="0" applyNumberFormat="1" applyFont="1" applyFill="1" applyBorder="1" applyAlignment="1">
      <alignment horizontal="right" vertical="center" wrapText="1"/>
    </xf>
    <xf numFmtId="176" fontId="0" fillId="0" borderId="0" xfId="0" applyNumberFormat="1" applyAlignment="1">
      <alignment vertical="center"/>
    </xf>
    <xf numFmtId="176" fontId="15" fillId="7" borderId="5" xfId="0" applyNumberFormat="1" applyFont="1" applyFill="1" applyBorder="1" applyAlignment="1">
      <alignment vertical="center"/>
    </xf>
    <xf numFmtId="176" fontId="0" fillId="5" borderId="5" xfId="0" applyNumberFormat="1" applyFont="1" applyFill="1" applyBorder="1" applyAlignment="1">
      <alignment vertical="center" wrapText="1"/>
    </xf>
    <xf numFmtId="176" fontId="0" fillId="5" borderId="5" xfId="1" applyNumberFormat="1" applyFont="1" applyFill="1" applyBorder="1" applyAlignment="1">
      <alignment vertical="center" wrapText="1"/>
    </xf>
    <xf numFmtId="176" fontId="10" fillId="5" borderId="5" xfId="0" applyNumberFormat="1" applyFont="1" applyFill="1" applyBorder="1" applyAlignment="1">
      <alignment vertical="center" wrapText="1"/>
    </xf>
    <xf numFmtId="176" fontId="11" fillId="6" borderId="20" xfId="0" applyNumberFormat="1" applyFont="1" applyFill="1" applyBorder="1" applyAlignment="1">
      <alignment horizontal="right" vertical="center" wrapText="1"/>
    </xf>
    <xf numFmtId="176" fontId="11" fillId="6" borderId="20" xfId="1" applyNumberFormat="1" applyFont="1" applyFill="1" applyBorder="1" applyAlignment="1">
      <alignment horizontal="right" vertical="center" wrapText="1"/>
    </xf>
    <xf numFmtId="176" fontId="0" fillId="0" borderId="0" xfId="1" applyNumberFormat="1" applyFont="1" applyAlignment="1">
      <alignment vertical="center"/>
    </xf>
    <xf numFmtId="176" fontId="15" fillId="7" borderId="5" xfId="1" applyNumberFormat="1" applyFont="1" applyFill="1" applyBorder="1" applyAlignment="1">
      <alignment vertical="center"/>
    </xf>
    <xf numFmtId="0" fontId="13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41" fontId="23" fillId="0" borderId="54" xfId="0" applyNumberFormat="1" applyFont="1" applyFill="1" applyBorder="1" applyAlignment="1">
      <alignment vertical="center" wrapText="1"/>
    </xf>
    <xf numFmtId="41" fontId="23" fillId="0" borderId="54" xfId="1" applyFont="1" applyFill="1" applyBorder="1" applyAlignment="1">
      <alignment vertical="center" wrapText="1"/>
    </xf>
    <xf numFmtId="41" fontId="24" fillId="0" borderId="54" xfId="0" applyNumberFormat="1" applyFont="1" applyFill="1" applyBorder="1" applyAlignment="1">
      <alignment vertical="center" wrapText="1"/>
    </xf>
    <xf numFmtId="41" fontId="23" fillId="0" borderId="56" xfId="0" applyNumberFormat="1" applyFont="1" applyFill="1" applyBorder="1" applyAlignment="1">
      <alignment vertical="center" wrapText="1"/>
    </xf>
    <xf numFmtId="41" fontId="23" fillId="0" borderId="54" xfId="0" quotePrefix="1" applyNumberFormat="1" applyFont="1" applyFill="1" applyBorder="1" applyAlignment="1">
      <alignment vertical="center" wrapText="1"/>
    </xf>
    <xf numFmtId="41" fontId="23" fillId="0" borderId="58" xfId="0" quotePrefix="1" applyNumberFormat="1" applyFont="1" applyFill="1" applyBorder="1" applyAlignment="1">
      <alignment vertical="center" wrapText="1"/>
    </xf>
    <xf numFmtId="41" fontId="23" fillId="0" borderId="58" xfId="0" applyNumberFormat="1" applyFont="1" applyFill="1" applyBorder="1" applyAlignment="1">
      <alignment vertical="center" wrapText="1"/>
    </xf>
    <xf numFmtId="41" fontId="8" fillId="0" borderId="54" xfId="1" applyFont="1" applyBorder="1" applyAlignment="1">
      <alignment horizontal="right" vertical="center"/>
    </xf>
    <xf numFmtId="41" fontId="8" fillId="0" borderId="54" xfId="1" applyNumberFormat="1" applyFont="1" applyBorder="1" applyAlignment="1">
      <alignment horizontal="right" vertical="center"/>
    </xf>
    <xf numFmtId="41" fontId="8" fillId="0" borderId="56" xfId="1" applyNumberFormat="1" applyFont="1" applyBorder="1" applyAlignment="1">
      <alignment horizontal="right" vertical="center"/>
    </xf>
    <xf numFmtId="41" fontId="13" fillId="2" borderId="2" xfId="2" applyFont="1" applyFill="1" applyBorder="1" applyAlignment="1">
      <alignment vertical="center"/>
    </xf>
    <xf numFmtId="41" fontId="13" fillId="2" borderId="3" xfId="3" applyNumberFormat="1" applyFont="1" applyFill="1" applyBorder="1" applyAlignment="1">
      <alignment vertical="center"/>
    </xf>
    <xf numFmtId="41" fontId="13" fillId="2" borderId="54" xfId="2" applyFont="1" applyFill="1" applyBorder="1" applyAlignment="1">
      <alignment vertical="center"/>
    </xf>
    <xf numFmtId="41" fontId="13" fillId="2" borderId="16" xfId="3" applyNumberFormat="1" applyFont="1" applyFill="1" applyBorder="1" applyAlignment="1">
      <alignment vertical="center"/>
    </xf>
    <xf numFmtId="0" fontId="26" fillId="0" borderId="22" xfId="0" applyFont="1" applyBorder="1" applyAlignment="1">
      <alignment horizontal="left" vertical="center"/>
    </xf>
    <xf numFmtId="41" fontId="26" fillId="0" borderId="54" xfId="1" applyNumberFormat="1" applyFont="1" applyBorder="1" applyAlignment="1">
      <alignment horizontal="right" vertical="center"/>
    </xf>
    <xf numFmtId="41" fontId="26" fillId="0" borderId="56" xfId="1" applyNumberFormat="1" applyFont="1" applyBorder="1" applyAlignment="1">
      <alignment horizontal="right" vertical="center"/>
    </xf>
    <xf numFmtId="41" fontId="8" fillId="0" borderId="6" xfId="1" applyNumberFormat="1" applyFont="1" applyBorder="1" applyAlignment="1">
      <alignment horizontal="right" vertical="center"/>
    </xf>
    <xf numFmtId="41" fontId="9" fillId="7" borderId="46" xfId="0" applyNumberFormat="1" applyFont="1" applyFill="1" applyBorder="1" applyAlignment="1">
      <alignment vertical="center"/>
    </xf>
    <xf numFmtId="41" fontId="9" fillId="7" borderId="47" xfId="0" applyNumberFormat="1" applyFont="1" applyFill="1" applyBorder="1" applyAlignment="1">
      <alignment vertical="center"/>
    </xf>
    <xf numFmtId="41" fontId="8" fillId="0" borderId="58" xfId="1" applyFont="1" applyBorder="1" applyAlignment="1">
      <alignment horizontal="right" vertical="center"/>
    </xf>
    <xf numFmtId="0" fontId="8" fillId="0" borderId="58" xfId="0" applyFont="1" applyBorder="1" applyAlignment="1">
      <alignment horizontal="left" vertical="center"/>
    </xf>
    <xf numFmtId="41" fontId="9" fillId="7" borderId="64" xfId="1" applyFont="1" applyFill="1" applyBorder="1" applyAlignment="1">
      <alignment horizontal="right" vertical="center"/>
    </xf>
    <xf numFmtId="41" fontId="9" fillId="7" borderId="62" xfId="1" applyNumberFormat="1" applyFont="1" applyFill="1" applyBorder="1" applyAlignment="1">
      <alignment horizontal="right" vertical="center"/>
    </xf>
    <xf numFmtId="41" fontId="8" fillId="7" borderId="20" xfId="1" applyFont="1" applyFill="1" applyBorder="1" applyAlignment="1">
      <alignment horizontal="right" vertical="center"/>
    </xf>
    <xf numFmtId="41" fontId="8" fillId="7" borderId="21" xfId="1" applyNumberFormat="1" applyFont="1" applyFill="1" applyBorder="1" applyAlignment="1">
      <alignment horizontal="right" vertical="center"/>
    </xf>
    <xf numFmtId="0" fontId="13" fillId="2" borderId="58" xfId="0" applyFont="1" applyFill="1" applyBorder="1" applyAlignment="1">
      <alignment horizontal="left" vertical="center" wrapText="1"/>
    </xf>
    <xf numFmtId="176" fontId="13" fillId="2" borderId="58" xfId="0" applyNumberFormat="1" applyFont="1" applyFill="1" applyBorder="1" applyAlignment="1">
      <alignment vertical="center"/>
    </xf>
    <xf numFmtId="41" fontId="13" fillId="2" borderId="66" xfId="3" applyNumberFormat="1" applyFont="1" applyFill="1" applyBorder="1" applyAlignment="1">
      <alignment vertical="center"/>
    </xf>
    <xf numFmtId="176" fontId="13" fillId="7" borderId="20" xfId="0" applyNumberFormat="1" applyFont="1" applyFill="1" applyBorder="1" applyAlignment="1">
      <alignment horizontal="right" vertical="center"/>
    </xf>
    <xf numFmtId="41" fontId="26" fillId="7" borderId="43" xfId="1" applyFont="1" applyFill="1" applyBorder="1" applyAlignment="1">
      <alignment horizontal="right" vertical="center"/>
    </xf>
    <xf numFmtId="41" fontId="26" fillId="7" borderId="44" xfId="1" applyNumberFormat="1" applyFont="1" applyFill="1" applyBorder="1" applyAlignment="1">
      <alignment horizontal="right" vertical="center"/>
    </xf>
    <xf numFmtId="41" fontId="9" fillId="0" borderId="64" xfId="0" applyNumberFormat="1" applyFont="1" applyBorder="1" applyAlignment="1">
      <alignment vertical="center"/>
    </xf>
    <xf numFmtId="41" fontId="8" fillId="0" borderId="33" xfId="1" applyFont="1" applyBorder="1" applyAlignment="1">
      <alignment horizontal="right" vertical="center"/>
    </xf>
    <xf numFmtId="0" fontId="8" fillId="0" borderId="79" xfId="0" applyFont="1" applyBorder="1" applyAlignment="1">
      <alignment horizontal="left" vertical="center"/>
    </xf>
    <xf numFmtId="0" fontId="8" fillId="0" borderId="77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41" fontId="0" fillId="3" borderId="5" xfId="0" applyNumberFormat="1" applyFont="1" applyFill="1" applyBorder="1" applyAlignment="1">
      <alignment vertical="center" wrapText="1"/>
    </xf>
    <xf numFmtId="41" fontId="23" fillId="3" borderId="54" xfId="0" applyNumberFormat="1" applyFont="1" applyFill="1" applyBorder="1" applyAlignment="1">
      <alignment vertical="center" wrapText="1"/>
    </xf>
    <xf numFmtId="41" fontId="23" fillId="3" borderId="56" xfId="0" applyNumberFormat="1" applyFont="1" applyFill="1" applyBorder="1" applyAlignment="1">
      <alignment vertical="center" wrapText="1"/>
    </xf>
    <xf numFmtId="176" fontId="0" fillId="3" borderId="6" xfId="0" applyNumberFormat="1" applyFont="1" applyFill="1" applyBorder="1" applyAlignment="1">
      <alignment vertical="center" wrapText="1"/>
    </xf>
    <xf numFmtId="41" fontId="8" fillId="0" borderId="54" xfId="1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41" fontId="0" fillId="0" borderId="0" xfId="0" applyNumberFormat="1" applyFont="1" applyFill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8" xfId="0" applyFont="1" applyFill="1" applyBorder="1" applyAlignment="1">
      <alignment vertical="center"/>
    </xf>
    <xf numFmtId="41" fontId="8" fillId="0" borderId="58" xfId="1" applyFont="1" applyFill="1" applyBorder="1" applyAlignment="1">
      <alignment horizontal="right" vertical="center"/>
    </xf>
    <xf numFmtId="41" fontId="8" fillId="0" borderId="58" xfId="1" applyNumberFormat="1" applyFont="1" applyFill="1" applyBorder="1" applyAlignment="1">
      <alignment horizontal="right" vertical="center"/>
    </xf>
    <xf numFmtId="0" fontId="8" fillId="0" borderId="79" xfId="0" applyFont="1" applyFill="1" applyBorder="1" applyAlignment="1">
      <alignment vertical="center"/>
    </xf>
    <xf numFmtId="0" fontId="8" fillId="0" borderId="76" xfId="0" applyFont="1" applyFill="1" applyBorder="1" applyAlignment="1">
      <alignment vertical="center"/>
    </xf>
    <xf numFmtId="0" fontId="8" fillId="0" borderId="77" xfId="0" applyFont="1" applyFill="1" applyBorder="1" applyAlignment="1">
      <alignment vertical="center"/>
    </xf>
    <xf numFmtId="41" fontId="8" fillId="0" borderId="33" xfId="1" applyFont="1" applyFill="1" applyBorder="1" applyAlignment="1">
      <alignment horizontal="right" vertical="center"/>
    </xf>
    <xf numFmtId="41" fontId="8" fillId="0" borderId="33" xfId="1" applyNumberFormat="1" applyFont="1" applyFill="1" applyBorder="1" applyAlignment="1">
      <alignment horizontal="right" vertical="center"/>
    </xf>
    <xf numFmtId="41" fontId="8" fillId="0" borderId="5" xfId="1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vertical="center"/>
    </xf>
    <xf numFmtId="41" fontId="13" fillId="0" borderId="53" xfId="1" applyFont="1" applyFill="1" applyBorder="1">
      <alignment vertical="center"/>
    </xf>
    <xf numFmtId="41" fontId="13" fillId="0" borderId="75" xfId="1" applyFont="1" applyFill="1" applyBorder="1">
      <alignment vertical="center"/>
    </xf>
    <xf numFmtId="0" fontId="13" fillId="0" borderId="2" xfId="0" applyFont="1" applyFill="1" applyBorder="1" applyAlignment="1">
      <alignment horizontal="left" vertical="center" wrapText="1"/>
    </xf>
    <xf numFmtId="41" fontId="13" fillId="0" borderId="7" xfId="2" applyFont="1" applyFill="1" applyBorder="1" applyAlignment="1">
      <alignment vertical="center"/>
    </xf>
    <xf numFmtId="41" fontId="13" fillId="0" borderId="3" xfId="2" applyFont="1" applyFill="1" applyBorder="1" applyAlignment="1">
      <alignment vertical="center"/>
    </xf>
    <xf numFmtId="0" fontId="13" fillId="0" borderId="5" xfId="0" applyFont="1" applyFill="1" applyBorder="1" applyAlignment="1">
      <alignment horizontal="left" vertical="center" wrapText="1"/>
    </xf>
    <xf numFmtId="41" fontId="13" fillId="0" borderId="59" xfId="2" applyFont="1" applyFill="1" applyBorder="1" applyAlignment="1">
      <alignment vertical="center"/>
    </xf>
    <xf numFmtId="41" fontId="13" fillId="0" borderId="16" xfId="2" applyFont="1" applyFill="1" applyBorder="1" applyAlignment="1">
      <alignment vertical="center"/>
    </xf>
    <xf numFmtId="0" fontId="13" fillId="0" borderId="5" xfId="0" applyFont="1" applyFill="1" applyBorder="1" applyAlignment="1">
      <alignment vertical="center" wrapText="1"/>
    </xf>
    <xf numFmtId="41" fontId="13" fillId="0" borderId="5" xfId="2" applyFont="1" applyFill="1" applyBorder="1" applyAlignment="1">
      <alignment vertical="center"/>
    </xf>
    <xf numFmtId="41" fontId="14" fillId="0" borderId="5" xfId="2" applyFont="1" applyFill="1" applyBorder="1" applyAlignment="1">
      <alignment vertical="center"/>
    </xf>
    <xf numFmtId="0" fontId="13" fillId="0" borderId="58" xfId="0" applyFont="1" applyFill="1" applyBorder="1" applyAlignment="1">
      <alignment vertical="center" wrapText="1"/>
    </xf>
    <xf numFmtId="0" fontId="13" fillId="0" borderId="58" xfId="0" applyFont="1" applyFill="1" applyBorder="1" applyAlignment="1">
      <alignment horizontal="left" vertical="center" wrapText="1"/>
    </xf>
    <xf numFmtId="41" fontId="14" fillId="0" borderId="58" xfId="1" applyFont="1" applyFill="1" applyBorder="1" applyAlignment="1">
      <alignment vertical="center"/>
    </xf>
    <xf numFmtId="41" fontId="13" fillId="0" borderId="58" xfId="1" applyFont="1" applyFill="1" applyBorder="1" applyAlignment="1">
      <alignment vertical="center"/>
    </xf>
    <xf numFmtId="41" fontId="14" fillId="0" borderId="65" xfId="1" applyNumberFormat="1" applyFont="1" applyFill="1" applyBorder="1" applyAlignment="1">
      <alignment vertical="center"/>
    </xf>
    <xf numFmtId="0" fontId="26" fillId="0" borderId="22" xfId="0" applyFont="1" applyFill="1" applyBorder="1" applyAlignment="1">
      <alignment horizontal="left" vertical="center"/>
    </xf>
    <xf numFmtId="41" fontId="26" fillId="0" borderId="5" xfId="1" applyNumberFormat="1" applyFont="1" applyFill="1" applyBorder="1" applyAlignment="1">
      <alignment horizontal="right" vertical="center"/>
    </xf>
    <xf numFmtId="0" fontId="26" fillId="0" borderId="22" xfId="0" applyFont="1" applyFill="1" applyBorder="1" applyAlignment="1">
      <alignment horizontal="left" vertical="center" wrapText="1"/>
    </xf>
    <xf numFmtId="0" fontId="26" fillId="0" borderId="22" xfId="0" applyFont="1" applyFill="1" applyBorder="1" applyAlignment="1">
      <alignment vertical="center"/>
    </xf>
    <xf numFmtId="41" fontId="9" fillId="0" borderId="64" xfId="0" applyNumberFormat="1" applyFont="1" applyFill="1" applyBorder="1" applyAlignment="1">
      <alignment vertical="center"/>
    </xf>
    <xf numFmtId="41" fontId="9" fillId="0" borderId="46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1" fontId="0" fillId="0" borderId="0" xfId="0" applyNumberFormat="1" applyFill="1" applyAlignment="1">
      <alignment vertical="center"/>
    </xf>
    <xf numFmtId="41" fontId="13" fillId="0" borderId="54" xfId="2" applyFont="1" applyFill="1" applyBorder="1" applyAlignment="1">
      <alignment vertical="center"/>
    </xf>
    <xf numFmtId="0" fontId="30" fillId="5" borderId="2" xfId="4" applyFont="1" applyFill="1" applyBorder="1" applyAlignment="1">
      <alignment horizontal="left" vertical="center" wrapText="1"/>
    </xf>
    <xf numFmtId="41" fontId="30" fillId="0" borderId="82" xfId="1" applyFont="1" applyBorder="1" applyAlignment="1">
      <alignment horizontal="right" vertical="center"/>
    </xf>
    <xf numFmtId="0" fontId="30" fillId="5" borderId="2" xfId="4" applyFont="1" applyFill="1" applyBorder="1" applyAlignment="1">
      <alignment vertical="center" wrapText="1"/>
    </xf>
    <xf numFmtId="0" fontId="30" fillId="5" borderId="54" xfId="4" applyFont="1" applyFill="1" applyBorder="1" applyAlignment="1">
      <alignment horizontal="left" vertical="center" wrapText="1"/>
    </xf>
    <xf numFmtId="41" fontId="30" fillId="0" borderId="22" xfId="1" applyFont="1" applyBorder="1" applyAlignment="1">
      <alignment horizontal="right" vertical="center"/>
    </xf>
    <xf numFmtId="41" fontId="30" fillId="0" borderId="84" xfId="1" applyFont="1" applyBorder="1" applyAlignment="1">
      <alignment horizontal="right" vertical="center"/>
    </xf>
    <xf numFmtId="0" fontId="30" fillId="5" borderId="54" xfId="4" applyFont="1" applyFill="1" applyBorder="1" applyAlignment="1">
      <alignment vertical="center" wrapText="1"/>
    </xf>
    <xf numFmtId="0" fontId="30" fillId="0" borderId="22" xfId="0" applyFont="1" applyBorder="1" applyAlignment="1">
      <alignment horizontal="left" vertical="center"/>
    </xf>
    <xf numFmtId="0" fontId="30" fillId="0" borderId="85" xfId="0" applyFont="1" applyBorder="1" applyAlignment="1">
      <alignment horizontal="left" vertical="center"/>
    </xf>
    <xf numFmtId="0" fontId="30" fillId="5" borderId="4" xfId="4" applyFont="1" applyFill="1" applyBorder="1" applyAlignment="1">
      <alignment vertical="center" wrapText="1"/>
    </xf>
    <xf numFmtId="0" fontId="30" fillId="0" borderId="4" xfId="0" applyFont="1" applyBorder="1" applyAlignment="1">
      <alignment horizontal="left" vertical="center"/>
    </xf>
    <xf numFmtId="0" fontId="30" fillId="0" borderId="54" xfId="0" applyFont="1" applyBorder="1" applyAlignment="1">
      <alignment horizontal="left" vertical="center"/>
    </xf>
    <xf numFmtId="41" fontId="29" fillId="7" borderId="89" xfId="1" applyFont="1" applyFill="1" applyBorder="1" applyAlignment="1">
      <alignment horizontal="right" vertical="center"/>
    </xf>
    <xf numFmtId="41" fontId="29" fillId="7" borderId="90" xfId="1" applyFont="1" applyFill="1" applyBorder="1" applyAlignment="1">
      <alignment horizontal="right" vertical="center"/>
    </xf>
    <xf numFmtId="41" fontId="30" fillId="0" borderId="3" xfId="1" applyNumberFormat="1" applyFont="1" applyBorder="1" applyAlignment="1">
      <alignment horizontal="right" vertical="center"/>
    </xf>
    <xf numFmtId="41" fontId="30" fillId="0" borderId="54" xfId="1" applyNumberFormat="1" applyFont="1" applyBorder="1" applyAlignment="1">
      <alignment horizontal="right" vertical="center"/>
    </xf>
    <xf numFmtId="41" fontId="30" fillId="0" borderId="56" xfId="1" applyNumberFormat="1" applyFont="1" applyBorder="1" applyAlignment="1">
      <alignment horizontal="right" vertical="center"/>
    </xf>
    <xf numFmtId="41" fontId="29" fillId="8" borderId="88" xfId="1" applyNumberFormat="1" applyFont="1" applyFill="1" applyBorder="1" applyAlignment="1">
      <alignment horizontal="right" vertical="center"/>
    </xf>
    <xf numFmtId="41" fontId="29" fillId="8" borderId="91" xfId="1" applyNumberFormat="1" applyFont="1" applyFill="1" applyBorder="1" applyAlignment="1">
      <alignment horizontal="right" vertical="center"/>
    </xf>
    <xf numFmtId="41" fontId="9" fillId="9" borderId="64" xfId="1" applyFont="1" applyFill="1" applyBorder="1" applyAlignment="1">
      <alignment horizontal="right" vertical="center"/>
    </xf>
    <xf numFmtId="41" fontId="9" fillId="9" borderId="64" xfId="1" applyNumberFormat="1" applyFont="1" applyFill="1" applyBorder="1" applyAlignment="1">
      <alignment horizontal="right" vertical="center"/>
    </xf>
    <xf numFmtId="41" fontId="8" fillId="9" borderId="20" xfId="1" applyFont="1" applyFill="1" applyBorder="1" applyAlignment="1">
      <alignment horizontal="right" vertical="center"/>
    </xf>
    <xf numFmtId="41" fontId="8" fillId="9" borderId="20" xfId="1" applyNumberFormat="1" applyFont="1" applyFill="1" applyBorder="1" applyAlignment="1">
      <alignment horizontal="right" vertical="center"/>
    </xf>
    <xf numFmtId="41" fontId="13" fillId="9" borderId="69" xfId="1" applyFont="1" applyFill="1" applyBorder="1" applyAlignment="1">
      <alignment vertical="center"/>
    </xf>
    <xf numFmtId="41" fontId="13" fillId="9" borderId="70" xfId="1" applyNumberFormat="1" applyFont="1" applyFill="1" applyBorder="1" applyAlignment="1">
      <alignment vertical="center"/>
    </xf>
    <xf numFmtId="41" fontId="26" fillId="9" borderId="78" xfId="1" applyFont="1" applyFill="1" applyBorder="1" applyAlignment="1">
      <alignment horizontal="right" vertical="center"/>
    </xf>
    <xf numFmtId="41" fontId="26" fillId="9" borderId="78" xfId="1" applyNumberFormat="1" applyFont="1" applyFill="1" applyBorder="1" applyAlignment="1">
      <alignment horizontal="right" vertical="center"/>
    </xf>
    <xf numFmtId="176" fontId="13" fillId="0" borderId="54" xfId="0" applyNumberFormat="1" applyFont="1" applyBorder="1" applyAlignment="1" applyProtection="1">
      <alignment horizontal="right" vertical="center" wrapText="1"/>
      <protection locked="0"/>
    </xf>
    <xf numFmtId="0" fontId="13" fillId="0" borderId="54" xfId="0" applyFont="1" applyBorder="1" applyAlignment="1" applyProtection="1">
      <alignment horizontal="right" vertical="center" wrapText="1"/>
      <protection locked="0"/>
    </xf>
    <xf numFmtId="0" fontId="8" fillId="0" borderId="54" xfId="0" applyFont="1" applyBorder="1" applyAlignment="1"/>
    <xf numFmtId="176" fontId="12" fillId="0" borderId="54" xfId="0" applyNumberFormat="1" applyFont="1" applyBorder="1" applyAlignment="1" applyProtection="1">
      <alignment horizontal="right" vertical="center" wrapText="1"/>
      <protection locked="0"/>
    </xf>
    <xf numFmtId="3" fontId="32" fillId="0" borderId="92" xfId="0" applyNumberFormat="1" applyFont="1" applyBorder="1" applyAlignment="1">
      <alignment horizontal="right" vertical="center" wrapText="1"/>
    </xf>
    <xf numFmtId="3" fontId="32" fillId="0" borderId="93" xfId="0" applyNumberFormat="1" applyFont="1" applyBorder="1" applyAlignment="1">
      <alignment horizontal="right" vertical="center" wrapText="1"/>
    </xf>
    <xf numFmtId="0" fontId="26" fillId="0" borderId="93" xfId="0" applyFont="1" applyBorder="1" applyAlignment="1">
      <alignment horizontal="right" vertical="center" wrapText="1"/>
    </xf>
    <xf numFmtId="176" fontId="32" fillId="0" borderId="54" xfId="0" applyNumberFormat="1" applyFont="1" applyBorder="1" applyAlignment="1" applyProtection="1">
      <alignment horizontal="right" vertical="center" wrapText="1"/>
      <protection locked="0"/>
    </xf>
    <xf numFmtId="0" fontId="32" fillId="0" borderId="54" xfId="0" applyNumberFormat="1" applyFont="1" applyBorder="1" applyAlignment="1" applyProtection="1">
      <alignment horizontal="right" vertical="center" wrapText="1"/>
      <protection locked="0"/>
    </xf>
    <xf numFmtId="3" fontId="26" fillId="0" borderId="93" xfId="0" applyNumberFormat="1" applyFont="1" applyBorder="1" applyAlignment="1">
      <alignment horizontal="right" vertical="center" wrapText="1"/>
    </xf>
    <xf numFmtId="41" fontId="9" fillId="9" borderId="20" xfId="1" applyFont="1" applyFill="1" applyBorder="1" applyAlignment="1">
      <alignment horizontal="right" vertical="center"/>
    </xf>
    <xf numFmtId="41" fontId="9" fillId="9" borderId="20" xfId="1" applyNumberFormat="1" applyFont="1" applyFill="1" applyBorder="1" applyAlignment="1">
      <alignment horizontal="right" vertical="center"/>
    </xf>
    <xf numFmtId="41" fontId="9" fillId="7" borderId="20" xfId="1" applyFont="1" applyFill="1" applyBorder="1" applyAlignment="1">
      <alignment horizontal="right" vertical="center"/>
    </xf>
    <xf numFmtId="41" fontId="9" fillId="7" borderId="21" xfId="1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41" fontId="25" fillId="9" borderId="20" xfId="1" applyNumberFormat="1" applyFont="1" applyFill="1" applyBorder="1" applyAlignment="1">
      <alignment horizontal="right" vertical="center"/>
    </xf>
    <xf numFmtId="41" fontId="25" fillId="8" borderId="55" xfId="1" applyNumberFormat="1" applyFont="1" applyFill="1" applyBorder="1" applyAlignment="1">
      <alignment horizontal="right" vertical="center"/>
    </xf>
    <xf numFmtId="41" fontId="25" fillId="8" borderId="57" xfId="1" applyNumberFormat="1" applyFont="1" applyFill="1" applyBorder="1" applyAlignment="1">
      <alignment horizontal="right" vertical="center"/>
    </xf>
    <xf numFmtId="41" fontId="33" fillId="0" borderId="0" xfId="0" applyNumberFormat="1" applyFont="1" applyAlignment="1">
      <alignment vertical="center"/>
    </xf>
    <xf numFmtId="3" fontId="32" fillId="0" borderId="94" xfId="0" applyNumberFormat="1" applyFont="1" applyBorder="1" applyAlignment="1">
      <alignment horizontal="right" vertical="center" wrapText="1"/>
    </xf>
    <xf numFmtId="0" fontId="26" fillId="0" borderId="94" xfId="0" applyFont="1" applyBorder="1" applyAlignment="1">
      <alignment horizontal="right" vertical="center" wrapText="1"/>
    </xf>
    <xf numFmtId="0" fontId="26" fillId="0" borderId="94" xfId="0" applyFont="1" applyBorder="1" applyAlignment="1">
      <alignment horizontal="center" vertical="center" wrapText="1"/>
    </xf>
    <xf numFmtId="3" fontId="32" fillId="0" borderId="54" xfId="0" applyNumberFormat="1" applyFont="1" applyBorder="1" applyAlignment="1">
      <alignment horizontal="right" vertical="center" wrapText="1"/>
    </xf>
    <xf numFmtId="0" fontId="26" fillId="0" borderId="54" xfId="0" applyFont="1" applyBorder="1" applyAlignment="1">
      <alignment horizontal="right" vertical="center" wrapText="1"/>
    </xf>
    <xf numFmtId="0" fontId="29" fillId="4" borderId="80" xfId="0" applyFont="1" applyFill="1" applyBorder="1" applyAlignment="1">
      <alignment horizontal="center" vertical="center" textRotation="255" wrapText="1"/>
    </xf>
    <xf numFmtId="0" fontId="29" fillId="4" borderId="83" xfId="0" applyFont="1" applyFill="1" applyBorder="1" applyAlignment="1">
      <alignment horizontal="center" vertical="center" textRotation="255" wrapText="1"/>
    </xf>
    <xf numFmtId="0" fontId="29" fillId="4" borderId="86" xfId="0" applyFont="1" applyFill="1" applyBorder="1" applyAlignment="1">
      <alignment horizontal="center" vertical="center" textRotation="255" wrapText="1"/>
    </xf>
    <xf numFmtId="0" fontId="30" fillId="0" borderId="81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30" fillId="0" borderId="32" xfId="0" applyFont="1" applyBorder="1" applyAlignment="1">
      <alignment horizontal="left" vertical="center"/>
    </xf>
    <xf numFmtId="0" fontId="30" fillId="0" borderId="39" xfId="0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0" fontId="30" fillId="5" borderId="4" xfId="4" applyFont="1" applyFill="1" applyBorder="1" applyAlignment="1">
      <alignment vertical="center" wrapText="1"/>
    </xf>
    <xf numFmtId="0" fontId="30" fillId="0" borderId="4" xfId="0" applyFont="1" applyFill="1" applyBorder="1" applyAlignment="1" applyProtection="1">
      <alignment vertical="center" wrapText="1"/>
    </xf>
    <xf numFmtId="0" fontId="30" fillId="0" borderId="12" xfId="0" applyFont="1" applyBorder="1" applyAlignment="1">
      <alignment horizontal="left" vertical="center"/>
    </xf>
    <xf numFmtId="0" fontId="30" fillId="5" borderId="54" xfId="4" applyFont="1" applyFill="1" applyBorder="1" applyAlignment="1">
      <alignment vertical="center" wrapText="1"/>
    </xf>
    <xf numFmtId="0" fontId="30" fillId="0" borderId="54" xfId="0" applyFont="1" applyFill="1" applyBorder="1" applyAlignment="1" applyProtection="1">
      <alignment vertical="center" wrapText="1"/>
    </xf>
    <xf numFmtId="0" fontId="29" fillId="7" borderId="87" xfId="0" applyFont="1" applyFill="1" applyBorder="1" applyAlignment="1">
      <alignment horizontal="center" vertical="center"/>
    </xf>
    <xf numFmtId="0" fontId="29" fillId="7" borderId="88" xfId="0" applyFont="1" applyFill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41" fontId="9" fillId="7" borderId="46" xfId="0" applyNumberFormat="1" applyFont="1" applyFill="1" applyBorder="1" applyAlignment="1">
      <alignment horizontal="center" vertical="center"/>
    </xf>
    <xf numFmtId="0" fontId="9" fillId="7" borderId="45" xfId="0" applyFont="1" applyFill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/>
    </xf>
    <xf numFmtId="41" fontId="7" fillId="2" borderId="15" xfId="1" applyNumberFormat="1" applyFont="1" applyFill="1" applyBorder="1" applyAlignment="1">
      <alignment horizontal="center" vertical="center" wrapText="1"/>
    </xf>
    <xf numFmtId="41" fontId="7" fillId="2" borderId="16" xfId="1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7" fillId="2" borderId="38" xfId="0" applyFont="1" applyFill="1" applyBorder="1" applyAlignment="1">
      <alignment horizontal="right" vertical="center"/>
    </xf>
    <xf numFmtId="0" fontId="28" fillId="2" borderId="38" xfId="0" applyFont="1" applyFill="1" applyBorder="1" applyAlignment="1">
      <alignment horizontal="right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7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7" fillId="0" borderId="73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center" vertical="center" wrapText="1"/>
    </xf>
    <xf numFmtId="41" fontId="7" fillId="0" borderId="58" xfId="1" applyFont="1" applyFill="1" applyBorder="1" applyAlignment="1">
      <alignment horizontal="center" vertical="center" wrapText="1"/>
    </xf>
    <xf numFmtId="41" fontId="7" fillId="0" borderId="9" xfId="1" applyFont="1" applyFill="1" applyBorder="1" applyAlignment="1">
      <alignment horizontal="center" vertical="center" wrapText="1"/>
    </xf>
    <xf numFmtId="41" fontId="7" fillId="0" borderId="58" xfId="1" applyNumberFormat="1" applyFont="1" applyFill="1" applyBorder="1" applyAlignment="1">
      <alignment horizontal="center" vertical="center" wrapText="1"/>
    </xf>
    <xf numFmtId="41" fontId="7" fillId="0" borderId="9" xfId="1" applyNumberFormat="1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41" fontId="7" fillId="2" borderId="8" xfId="1" applyFont="1" applyFill="1" applyBorder="1" applyAlignment="1">
      <alignment horizontal="center" vertical="center" wrapText="1"/>
    </xf>
    <xf numFmtId="41" fontId="7" fillId="2" borderId="9" xfId="1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textRotation="255" wrapText="1"/>
    </xf>
    <xf numFmtId="0" fontId="7" fillId="2" borderId="52" xfId="0" applyFont="1" applyFill="1" applyBorder="1" applyAlignment="1">
      <alignment horizontal="center" vertical="center" textRotation="255" wrapText="1"/>
    </xf>
    <xf numFmtId="0" fontId="7" fillId="2" borderId="24" xfId="0" applyFont="1" applyFill="1" applyBorder="1" applyAlignment="1">
      <alignment horizontal="center" vertical="center" textRotation="255" wrapText="1"/>
    </xf>
    <xf numFmtId="0" fontId="8" fillId="0" borderId="58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9" fillId="9" borderId="63" xfId="0" applyFont="1" applyFill="1" applyBorder="1" applyAlignment="1">
      <alignment horizontal="center" vertical="center"/>
    </xf>
    <xf numFmtId="0" fontId="9" fillId="9" borderId="60" xfId="0" applyFont="1" applyFill="1" applyBorder="1" applyAlignment="1">
      <alignment horizontal="center" vertical="center"/>
    </xf>
    <xf numFmtId="0" fontId="9" fillId="9" borderId="61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textRotation="255" shrinkToFit="1"/>
    </xf>
    <xf numFmtId="0" fontId="7" fillId="2" borderId="52" xfId="0" applyFont="1" applyFill="1" applyBorder="1" applyAlignment="1">
      <alignment horizontal="center" vertical="center" textRotation="255" shrinkToFit="1"/>
    </xf>
    <xf numFmtId="0" fontId="7" fillId="2" borderId="24" xfId="0" applyFont="1" applyFill="1" applyBorder="1" applyAlignment="1">
      <alignment horizontal="center" vertical="center" textRotation="255" shrinkToFit="1"/>
    </xf>
    <xf numFmtId="0" fontId="8" fillId="0" borderId="39" xfId="0" applyFont="1" applyFill="1" applyBorder="1" applyAlignment="1">
      <alignment horizontal="left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 textRotation="255" wrapText="1"/>
    </xf>
    <xf numFmtId="0" fontId="9" fillId="2" borderId="52" xfId="0" applyFont="1" applyFill="1" applyBorder="1" applyAlignment="1">
      <alignment horizontal="center" vertical="center" textRotation="255" wrapText="1"/>
    </xf>
    <xf numFmtId="0" fontId="9" fillId="2" borderId="24" xfId="0" applyFont="1" applyFill="1" applyBorder="1" applyAlignment="1">
      <alignment horizontal="center" vertical="center" textRotation="255" wrapText="1"/>
    </xf>
    <xf numFmtId="0" fontId="8" fillId="9" borderId="17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9" fillId="7" borderId="17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7" fillId="2" borderId="51" xfId="0" applyNumberFormat="1" applyFont="1" applyFill="1" applyBorder="1" applyAlignment="1">
      <alignment horizontal="center" vertical="center" textRotation="255" shrinkToFit="1"/>
    </xf>
    <xf numFmtId="0" fontId="7" fillId="2" borderId="52" xfId="0" applyNumberFormat="1" applyFont="1" applyFill="1" applyBorder="1" applyAlignment="1">
      <alignment horizontal="center" vertical="center" textRotation="255" shrinkToFit="1"/>
    </xf>
    <xf numFmtId="0" fontId="7" fillId="2" borderId="24" xfId="0" applyNumberFormat="1" applyFont="1" applyFill="1" applyBorder="1" applyAlignment="1">
      <alignment horizontal="center" vertical="center" textRotation="255" shrinkToFit="1"/>
    </xf>
    <xf numFmtId="0" fontId="25" fillId="4" borderId="51" xfId="0" applyFont="1" applyFill="1" applyBorder="1" applyAlignment="1">
      <alignment horizontal="center" vertical="center" textRotation="255" wrapText="1"/>
    </xf>
    <xf numFmtId="0" fontId="25" fillId="4" borderId="52" xfId="0" applyFont="1" applyFill="1" applyBorder="1" applyAlignment="1">
      <alignment horizontal="center" vertical="center" textRotation="255" wrapText="1"/>
    </xf>
    <xf numFmtId="0" fontId="26" fillId="0" borderId="39" xfId="0" applyFont="1" applyFill="1" applyBorder="1" applyAlignment="1">
      <alignment horizontal="left" vertical="center"/>
    </xf>
    <xf numFmtId="0" fontId="26" fillId="0" borderId="14" xfId="0" applyFont="1" applyFill="1" applyBorder="1" applyAlignment="1">
      <alignment horizontal="left" vertical="center"/>
    </xf>
    <xf numFmtId="0" fontId="26" fillId="0" borderId="9" xfId="0" applyFont="1" applyFill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6" fillId="9" borderId="79" xfId="0" applyFont="1" applyFill="1" applyBorder="1" applyAlignment="1">
      <alignment horizontal="center" vertical="center"/>
    </xf>
    <xf numFmtId="0" fontId="26" fillId="9" borderId="76" xfId="0" applyFont="1" applyFill="1" applyBorder="1" applyAlignment="1">
      <alignment horizontal="center" vertical="center"/>
    </xf>
    <xf numFmtId="0" fontId="26" fillId="9" borderId="77" xfId="0" applyFont="1" applyFill="1" applyBorder="1" applyAlignment="1">
      <alignment horizontal="center" vertical="center"/>
    </xf>
    <xf numFmtId="0" fontId="26" fillId="7" borderId="40" xfId="0" applyFont="1" applyFill="1" applyBorder="1" applyAlignment="1">
      <alignment horizontal="center" vertical="center"/>
    </xf>
    <xf numFmtId="0" fontId="26" fillId="7" borderId="41" xfId="0" applyFont="1" applyFill="1" applyBorder="1" applyAlignment="1">
      <alignment horizontal="center" vertical="center"/>
    </xf>
    <xf numFmtId="0" fontId="26" fillId="7" borderId="42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 textRotation="255" wrapText="1"/>
    </xf>
    <xf numFmtId="0" fontId="12" fillId="2" borderId="52" xfId="0" applyFont="1" applyFill="1" applyBorder="1" applyAlignment="1">
      <alignment horizontal="center" vertical="center" textRotation="255" wrapText="1"/>
    </xf>
    <xf numFmtId="0" fontId="12" fillId="2" borderId="24" xfId="0" applyFont="1" applyFill="1" applyBorder="1" applyAlignment="1">
      <alignment horizontal="center" vertical="center" textRotation="255" wrapText="1"/>
    </xf>
    <xf numFmtId="0" fontId="13" fillId="0" borderId="39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0" borderId="58" xfId="0" applyFont="1" applyFill="1" applyBorder="1" applyAlignment="1">
      <alignment horizontal="left" vertical="center" shrinkToFit="1"/>
    </xf>
    <xf numFmtId="0" fontId="13" fillId="0" borderId="9" xfId="0" applyFont="1" applyFill="1" applyBorder="1" applyAlignment="1">
      <alignment horizontal="left" vertical="center" shrinkToFi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8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9" borderId="17" xfId="0" applyFont="1" applyFill="1" applyBorder="1" applyAlignment="1">
      <alignment horizontal="center" vertical="center" wrapText="1"/>
    </xf>
    <xf numFmtId="0" fontId="13" fillId="9" borderId="18" xfId="0" applyFont="1" applyFill="1" applyBorder="1" applyAlignment="1">
      <alignment horizontal="center" vertical="center" wrapText="1"/>
    </xf>
    <xf numFmtId="0" fontId="13" fillId="9" borderId="68" xfId="0" applyFont="1" applyFill="1" applyBorder="1" applyAlignment="1">
      <alignment horizontal="center" vertical="center" wrapText="1"/>
    </xf>
    <xf numFmtId="0" fontId="13" fillId="7" borderId="67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right" vertical="center"/>
    </xf>
    <xf numFmtId="0" fontId="28" fillId="2" borderId="0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1" fontId="7" fillId="2" borderId="5" xfId="1" applyFont="1" applyFill="1" applyBorder="1" applyAlignment="1">
      <alignment horizontal="center" vertical="center" wrapText="1"/>
    </xf>
    <xf numFmtId="41" fontId="0" fillId="5" borderId="42" xfId="0" applyNumberFormat="1" applyFont="1" applyFill="1" applyBorder="1" applyAlignment="1">
      <alignment horizontal="left" vertical="center" wrapText="1"/>
    </xf>
    <xf numFmtId="41" fontId="0" fillId="5" borderId="50" xfId="0" applyNumberFormat="1" applyFont="1" applyFill="1" applyBorder="1" applyAlignment="1">
      <alignment horizontal="left" vertical="center" wrapText="1"/>
    </xf>
    <xf numFmtId="41" fontId="0" fillId="5" borderId="49" xfId="0" applyNumberFormat="1" applyFont="1" applyFill="1" applyBorder="1" applyAlignment="1">
      <alignment horizontal="left" vertical="center" wrapText="1"/>
    </xf>
    <xf numFmtId="41" fontId="0" fillId="5" borderId="8" xfId="0" applyNumberFormat="1" applyFont="1" applyFill="1" applyBorder="1" applyAlignment="1">
      <alignment horizontal="left" vertical="center" wrapText="1"/>
    </xf>
    <xf numFmtId="41" fontId="0" fillId="5" borderId="14" xfId="0" applyNumberFormat="1" applyFont="1" applyFill="1" applyBorder="1" applyAlignment="1">
      <alignment horizontal="left" vertical="center" wrapText="1"/>
    </xf>
    <xf numFmtId="41" fontId="0" fillId="5" borderId="9" xfId="0" applyNumberFormat="1" applyFont="1" applyFill="1" applyBorder="1" applyAlignment="1">
      <alignment horizontal="left" vertical="center" wrapText="1"/>
    </xf>
    <xf numFmtId="41" fontId="0" fillId="5" borderId="58" xfId="0" applyNumberFormat="1" applyFont="1" applyFill="1" applyBorder="1" applyAlignment="1">
      <alignment horizontal="left" vertical="center" wrapText="1"/>
    </xf>
    <xf numFmtId="41" fontId="11" fillId="6" borderId="19" xfId="0" applyNumberFormat="1" applyFont="1" applyFill="1" applyBorder="1" applyAlignment="1">
      <alignment horizontal="center" vertical="center" wrapText="1"/>
    </xf>
    <xf numFmtId="41" fontId="11" fillId="6" borderId="20" xfId="0" applyNumberFormat="1" applyFont="1" applyFill="1" applyBorder="1" applyAlignment="1">
      <alignment horizontal="center" vertical="center" wrapText="1"/>
    </xf>
    <xf numFmtId="0" fontId="11" fillId="5" borderId="48" xfId="0" applyNumberFormat="1" applyFont="1" applyFill="1" applyBorder="1" applyAlignment="1">
      <alignment horizontal="center" vertical="center" textRotation="255" wrapText="1"/>
    </xf>
    <xf numFmtId="0" fontId="11" fillId="5" borderId="23" xfId="0" applyNumberFormat="1" applyFont="1" applyFill="1" applyBorder="1" applyAlignment="1">
      <alignment horizontal="center" vertical="center" textRotation="255" wrapText="1"/>
    </xf>
    <xf numFmtId="0" fontId="11" fillId="5" borderId="34" xfId="0" applyNumberFormat="1" applyFont="1" applyFill="1" applyBorder="1" applyAlignment="1">
      <alignment horizontal="center" vertical="center" textRotation="255" wrapText="1"/>
    </xf>
    <xf numFmtId="41" fontId="0" fillId="3" borderId="8" xfId="0" applyNumberFormat="1" applyFont="1" applyFill="1" applyBorder="1" applyAlignment="1">
      <alignment horizontal="left" vertical="center" wrapText="1"/>
    </xf>
    <xf numFmtId="41" fontId="0" fillId="3" borderId="9" xfId="0" applyNumberFormat="1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center" vertical="center"/>
    </xf>
    <xf numFmtId="41" fontId="7" fillId="2" borderId="8" xfId="1" applyNumberFormat="1" applyFont="1" applyFill="1" applyBorder="1" applyAlignment="1">
      <alignment horizontal="center" vertical="center" wrapText="1"/>
    </xf>
    <xf numFmtId="41" fontId="7" fillId="2" borderId="9" xfId="1" applyNumberFormat="1" applyFont="1" applyFill="1" applyBorder="1" applyAlignment="1">
      <alignment horizontal="center" vertical="center" wrapText="1"/>
    </xf>
    <xf numFmtId="41" fontId="29" fillId="8" borderId="96" xfId="1" applyNumberFormat="1" applyFont="1" applyFill="1" applyBorder="1" applyAlignment="1">
      <alignment horizontal="right" vertical="center"/>
    </xf>
    <xf numFmtId="0" fontId="32" fillId="0" borderId="95" xfId="0" applyNumberFormat="1" applyFont="1" applyBorder="1" applyAlignment="1" applyProtection="1">
      <alignment horizontal="right" vertical="center" wrapText="1"/>
      <protection locked="0"/>
    </xf>
  </cellXfs>
  <cellStyles count="5">
    <cellStyle name="쉼표 [0]" xfId="1" builtinId="6"/>
    <cellStyle name="쉼표 [0] 4" xfId="2"/>
    <cellStyle name="표준" xfId="0" builtinId="0"/>
    <cellStyle name="표준 3" xfId="3"/>
    <cellStyle name="표준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59"/>
  <sheetViews>
    <sheetView tabSelected="1" view="pageBreakPreview" topLeftCell="A110" zoomScale="85" zoomScaleNormal="85" zoomScaleSheetLayoutView="85" workbookViewId="0">
      <selection activeCell="E130" sqref="E130"/>
    </sheetView>
  </sheetViews>
  <sheetFormatPr defaultColWidth="9" defaultRowHeight="17" x14ac:dyDescent="0.45"/>
  <cols>
    <col min="1" max="1" width="4.5" style="4" customWidth="1"/>
    <col min="2" max="2" width="14.83203125" style="133" customWidth="1"/>
    <col min="3" max="3" width="15.25" style="133" customWidth="1"/>
    <col min="4" max="4" width="24.08203125" style="133" customWidth="1"/>
    <col min="5" max="6" width="16.25" style="133" customWidth="1"/>
    <col min="7" max="7" width="16.25" style="134" customWidth="1"/>
    <col min="8" max="8" width="16.25" style="4" customWidth="1"/>
    <col min="9" max="9" width="11.83203125" style="4" customWidth="1"/>
    <col min="10" max="10" width="19.33203125" style="4" customWidth="1"/>
    <col min="11" max="12" width="16.33203125" style="4" customWidth="1"/>
    <col min="13" max="13" width="16.33203125" style="7" customWidth="1"/>
    <col min="14" max="14" width="16.33203125" style="4" customWidth="1"/>
    <col min="15" max="15" width="10.58203125" style="4" bestFit="1" customWidth="1"/>
    <col min="16" max="16384" width="9" style="4"/>
  </cols>
  <sheetData>
    <row r="1" spans="1:13" x14ac:dyDescent="0.45">
      <c r="A1" s="211" t="s">
        <v>455</v>
      </c>
      <c r="B1" s="211"/>
      <c r="C1" s="211"/>
      <c r="D1" s="211"/>
      <c r="E1" s="96"/>
      <c r="F1" s="97"/>
      <c r="G1" s="98"/>
      <c r="H1" s="1"/>
      <c r="I1" s="1"/>
      <c r="J1" s="1"/>
      <c r="K1" s="1"/>
      <c r="L1" s="1"/>
      <c r="M1" s="40"/>
    </row>
    <row r="2" spans="1:13" ht="21" x14ac:dyDescent="0.45">
      <c r="A2" s="212" t="s">
        <v>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3" ht="24" x14ac:dyDescent="0.45">
      <c r="A3" s="213" t="s">
        <v>315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</row>
    <row r="4" spans="1:13" x14ac:dyDescent="0.45">
      <c r="A4" s="214" t="s">
        <v>454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</row>
    <row r="5" spans="1:13" ht="17.5" thickBot="1" x14ac:dyDescent="0.5">
      <c r="A5" s="215" t="s">
        <v>1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</row>
    <row r="6" spans="1:13" x14ac:dyDescent="0.45">
      <c r="A6" s="217" t="s">
        <v>2</v>
      </c>
      <c r="B6" s="220" t="s">
        <v>3</v>
      </c>
      <c r="C6" s="221"/>
      <c r="D6" s="221"/>
      <c r="E6" s="221"/>
      <c r="F6" s="221"/>
      <c r="G6" s="222"/>
      <c r="H6" s="223" t="s">
        <v>4</v>
      </c>
      <c r="I6" s="224"/>
      <c r="J6" s="224"/>
      <c r="K6" s="224"/>
      <c r="L6" s="224"/>
      <c r="M6" s="225"/>
    </row>
    <row r="7" spans="1:13" x14ac:dyDescent="0.45">
      <c r="A7" s="218"/>
      <c r="B7" s="226" t="s">
        <v>5</v>
      </c>
      <c r="C7" s="227"/>
      <c r="D7" s="228"/>
      <c r="E7" s="229" t="s">
        <v>61</v>
      </c>
      <c r="F7" s="229" t="s">
        <v>62</v>
      </c>
      <c r="G7" s="231" t="s">
        <v>63</v>
      </c>
      <c r="H7" s="233" t="s">
        <v>5</v>
      </c>
      <c r="I7" s="234"/>
      <c r="J7" s="235"/>
      <c r="K7" s="236" t="s">
        <v>61</v>
      </c>
      <c r="L7" s="236" t="s">
        <v>62</v>
      </c>
      <c r="M7" s="209" t="s">
        <v>63</v>
      </c>
    </row>
    <row r="8" spans="1:13" x14ac:dyDescent="0.45">
      <c r="A8" s="219"/>
      <c r="B8" s="99" t="s">
        <v>6</v>
      </c>
      <c r="C8" s="99" t="s">
        <v>7</v>
      </c>
      <c r="D8" s="99" t="s">
        <v>8</v>
      </c>
      <c r="E8" s="230"/>
      <c r="F8" s="230"/>
      <c r="G8" s="232"/>
      <c r="H8" s="53" t="s">
        <v>6</v>
      </c>
      <c r="I8" s="53" t="s">
        <v>7</v>
      </c>
      <c r="J8" s="53" t="s">
        <v>8</v>
      </c>
      <c r="K8" s="237"/>
      <c r="L8" s="237"/>
      <c r="M8" s="210"/>
    </row>
    <row r="9" spans="1:13" ht="16.5" customHeight="1" x14ac:dyDescent="0.45">
      <c r="A9" s="238" t="s">
        <v>60</v>
      </c>
      <c r="B9" s="241" t="s">
        <v>9</v>
      </c>
      <c r="C9" s="33" t="s">
        <v>10</v>
      </c>
      <c r="D9" s="33" t="s">
        <v>11</v>
      </c>
      <c r="E9" s="6">
        <f>법인회계합계!E9+법인회계합계!E10+법인회계합계!E11+법인회계합계!E12</f>
        <v>132092880</v>
      </c>
      <c r="F9" s="6">
        <f>법인회계합계!F9+법인회계합계!F10+법인회계합계!F11+법인회계합계!F12</f>
        <v>126659690</v>
      </c>
      <c r="G9" s="6">
        <f>법인회계합계!G9+법인회계합계!G10+법인회계합계!G11+법인회계합계!G12</f>
        <v>5433190</v>
      </c>
      <c r="H9" s="2" t="s">
        <v>51</v>
      </c>
      <c r="I9" s="2" t="s">
        <v>36</v>
      </c>
      <c r="J9" s="2" t="s">
        <v>19</v>
      </c>
      <c r="K9" s="3">
        <f>법인회계합계!K9</f>
        <v>11000000</v>
      </c>
      <c r="L9" s="3">
        <f>법인회계합계!L9</f>
        <v>8979988</v>
      </c>
      <c r="M9" s="3">
        <f>법인회계합계!M9</f>
        <v>2020012</v>
      </c>
    </row>
    <row r="10" spans="1:13" x14ac:dyDescent="0.45">
      <c r="A10" s="239"/>
      <c r="B10" s="242"/>
      <c r="C10" s="33" t="s">
        <v>29</v>
      </c>
      <c r="D10" s="33" t="s">
        <v>12</v>
      </c>
      <c r="E10" s="6">
        <f>법인회계합계!E13+법인회계합계!E14</f>
        <v>2920000</v>
      </c>
      <c r="F10" s="6">
        <f>법인회계합계!F13+법인회계합계!F14</f>
        <v>1105150</v>
      </c>
      <c r="G10" s="6">
        <f>법인회계합계!G13+법인회계합계!G14</f>
        <v>1814850</v>
      </c>
      <c r="H10" s="2" t="s">
        <v>52</v>
      </c>
      <c r="I10" s="2" t="s">
        <v>37</v>
      </c>
      <c r="J10" s="2" t="s">
        <v>20</v>
      </c>
      <c r="K10" s="3">
        <f>법인회계합계!K10</f>
        <v>102000000</v>
      </c>
      <c r="L10" s="3">
        <f>법인회계합계!L10</f>
        <v>92282840</v>
      </c>
      <c r="M10" s="3">
        <f>법인회계합계!M10</f>
        <v>9717160</v>
      </c>
    </row>
    <row r="11" spans="1:13" ht="32" x14ac:dyDescent="0.45">
      <c r="A11" s="239"/>
      <c r="B11" s="243"/>
      <c r="C11" s="33" t="s">
        <v>30</v>
      </c>
      <c r="D11" s="100" t="s">
        <v>64</v>
      </c>
      <c r="E11" s="6">
        <f>법인회계합계!E15+법인회계합계!E16+법인회계합계!E17+법인회계합계!E18+법인회계합계!E19</f>
        <v>11060000</v>
      </c>
      <c r="F11" s="6">
        <f>법인회계합계!F15+법인회계합계!F16+법인회계합계!F17+법인회계합계!F18+법인회계합계!F19</f>
        <v>6497460</v>
      </c>
      <c r="G11" s="6">
        <f>법인회계합계!G15+법인회계합계!G16+법인회계합계!G17+법인회계합계!G18+법인회계합계!G19</f>
        <v>4562540</v>
      </c>
      <c r="H11" s="2" t="s">
        <v>53</v>
      </c>
      <c r="I11" s="2" t="s">
        <v>38</v>
      </c>
      <c r="J11" s="2" t="s">
        <v>21</v>
      </c>
      <c r="K11" s="3">
        <f>법인회계합계!K11</f>
        <v>0</v>
      </c>
      <c r="L11" s="3">
        <f>법인회계합계!L11</f>
        <v>0</v>
      </c>
      <c r="M11" s="3">
        <f>법인회계합계!M11</f>
        <v>0</v>
      </c>
    </row>
    <row r="12" spans="1:13" x14ac:dyDescent="0.45">
      <c r="A12" s="239"/>
      <c r="B12" s="33" t="s">
        <v>45</v>
      </c>
      <c r="C12" s="33" t="s">
        <v>31</v>
      </c>
      <c r="D12" s="33" t="s">
        <v>13</v>
      </c>
      <c r="E12" s="6">
        <f>법인회계합계!E20</f>
        <v>12445529</v>
      </c>
      <c r="F12" s="6">
        <f>법인회계합계!F20</f>
        <v>656710</v>
      </c>
      <c r="G12" s="6">
        <f>법인회계합계!G20</f>
        <v>11788819</v>
      </c>
      <c r="H12" s="244" t="s">
        <v>54</v>
      </c>
      <c r="I12" s="244" t="s">
        <v>39</v>
      </c>
      <c r="J12" s="2" t="s">
        <v>22</v>
      </c>
      <c r="K12" s="3">
        <f>법인회계합계!K12</f>
        <v>32300000</v>
      </c>
      <c r="L12" s="3">
        <f>법인회계합계!L12</f>
        <v>28740000</v>
      </c>
      <c r="M12" s="3">
        <f>법인회계합계!M12</f>
        <v>3560000</v>
      </c>
    </row>
    <row r="13" spans="1:13" x14ac:dyDescent="0.45">
      <c r="A13" s="239"/>
      <c r="B13" s="33" t="s">
        <v>46</v>
      </c>
      <c r="C13" s="33" t="s">
        <v>65</v>
      </c>
      <c r="D13" s="33" t="s">
        <v>14</v>
      </c>
      <c r="E13" s="6">
        <f>법인회계합계!E21</f>
        <v>80300000</v>
      </c>
      <c r="F13" s="6">
        <f>법인회계합계!F21</f>
        <v>67130450</v>
      </c>
      <c r="G13" s="6">
        <f>법인회계합계!G21</f>
        <v>13169550</v>
      </c>
      <c r="H13" s="245"/>
      <c r="I13" s="245"/>
      <c r="J13" s="2" t="s">
        <v>23</v>
      </c>
      <c r="K13" s="3">
        <f>법인회계합계!K13</f>
        <v>101297000</v>
      </c>
      <c r="L13" s="3">
        <f>법인회계합계!L13</f>
        <v>100474578</v>
      </c>
      <c r="M13" s="3">
        <f>법인회계합계!M13</f>
        <v>822422</v>
      </c>
    </row>
    <row r="14" spans="1:13" x14ac:dyDescent="0.45">
      <c r="A14" s="239"/>
      <c r="B14" s="33" t="s">
        <v>47</v>
      </c>
      <c r="C14" s="33" t="s">
        <v>32</v>
      </c>
      <c r="D14" s="33" t="s">
        <v>317</v>
      </c>
      <c r="E14" s="6">
        <f>법인회계합계!E22</f>
        <v>65900000</v>
      </c>
      <c r="F14" s="6">
        <f>법인회계합계!F22</f>
        <v>64556667</v>
      </c>
      <c r="G14" s="6">
        <f>법인회계합계!G22</f>
        <v>1343333</v>
      </c>
      <c r="H14" s="2" t="s">
        <v>55</v>
      </c>
      <c r="I14" s="2" t="s">
        <v>40</v>
      </c>
      <c r="J14" s="2" t="s">
        <v>24</v>
      </c>
      <c r="K14" s="3">
        <f>법인회계합계!K14</f>
        <v>0</v>
      </c>
      <c r="L14" s="3">
        <f>법인회계합계!L14</f>
        <v>0</v>
      </c>
      <c r="M14" s="3">
        <f>법인회계합계!M14</f>
        <v>0</v>
      </c>
    </row>
    <row r="15" spans="1:13" x14ac:dyDescent="0.45">
      <c r="A15" s="239"/>
      <c r="B15" s="33" t="s">
        <v>48</v>
      </c>
      <c r="C15" s="33" t="s">
        <v>33</v>
      </c>
      <c r="D15" s="33" t="s">
        <v>15</v>
      </c>
      <c r="E15" s="6">
        <v>0</v>
      </c>
      <c r="F15" s="6">
        <v>0</v>
      </c>
      <c r="G15" s="6">
        <v>0</v>
      </c>
      <c r="H15" s="2" t="s">
        <v>56</v>
      </c>
      <c r="I15" s="2" t="s">
        <v>41</v>
      </c>
      <c r="J15" s="2" t="s">
        <v>42</v>
      </c>
      <c r="K15" s="3">
        <f>법인회계합계!K15</f>
        <v>8607000</v>
      </c>
      <c r="L15" s="3">
        <f>법인회계합계!L15</f>
        <v>8556378</v>
      </c>
      <c r="M15" s="3">
        <f>법인회계합계!M15</f>
        <v>50622</v>
      </c>
    </row>
    <row r="16" spans="1:13" x14ac:dyDescent="0.45">
      <c r="A16" s="239"/>
      <c r="B16" s="33" t="s">
        <v>49</v>
      </c>
      <c r="C16" s="33" t="s">
        <v>34</v>
      </c>
      <c r="D16" s="33" t="s">
        <v>16</v>
      </c>
      <c r="E16" s="6">
        <f>법인회계합계!E23</f>
        <v>1564794</v>
      </c>
      <c r="F16" s="6">
        <f>법인회계합계!F23</f>
        <v>77418</v>
      </c>
      <c r="G16" s="6">
        <f>법인회계합계!G23</f>
        <v>1487376</v>
      </c>
      <c r="H16" s="244" t="s">
        <v>57</v>
      </c>
      <c r="I16" s="244" t="s">
        <v>43</v>
      </c>
      <c r="J16" s="2" t="s">
        <v>25</v>
      </c>
      <c r="K16" s="3">
        <f>법인회계합계!K16</f>
        <v>37224450</v>
      </c>
      <c r="L16" s="3">
        <f>법인회계합계!L16</f>
        <v>37224450</v>
      </c>
      <c r="M16" s="3">
        <f>법인회계합계!M16</f>
        <v>0</v>
      </c>
    </row>
    <row r="17" spans="1:14" x14ac:dyDescent="0.45">
      <c r="A17" s="239"/>
      <c r="B17" s="33" t="s">
        <v>50</v>
      </c>
      <c r="C17" s="33" t="s">
        <v>35</v>
      </c>
      <c r="D17" s="33" t="s">
        <v>17</v>
      </c>
      <c r="E17" s="6">
        <f>법인회계합계!E24</f>
        <v>200000</v>
      </c>
      <c r="F17" s="6">
        <f>법인회계합계!F24</f>
        <v>0</v>
      </c>
      <c r="G17" s="6">
        <f>법인회계합계!G24</f>
        <v>200000</v>
      </c>
      <c r="H17" s="245"/>
      <c r="I17" s="245"/>
      <c r="J17" s="2" t="s">
        <v>26</v>
      </c>
      <c r="K17" s="3">
        <f>법인회계합계!K17</f>
        <v>3663073</v>
      </c>
      <c r="L17" s="3">
        <f>법인회계합계!L17</f>
        <v>3663073</v>
      </c>
      <c r="M17" s="3">
        <f>법인회계합계!M17</f>
        <v>0</v>
      </c>
    </row>
    <row r="18" spans="1:14" x14ac:dyDescent="0.45">
      <c r="A18" s="239"/>
      <c r="B18" s="33" t="s">
        <v>18</v>
      </c>
      <c r="C18" s="33" t="s">
        <v>18</v>
      </c>
      <c r="D18" s="33" t="s">
        <v>18</v>
      </c>
      <c r="E18" s="6">
        <f>법인회계합계!E25</f>
        <v>0</v>
      </c>
      <c r="F18" s="6">
        <f>법인회계합계!F25</f>
        <v>23115823</v>
      </c>
      <c r="G18" s="6">
        <f>법인회계합계!G25</f>
        <v>-23115823</v>
      </c>
      <c r="H18" s="244" t="s">
        <v>58</v>
      </c>
      <c r="I18" s="244" t="s">
        <v>44</v>
      </c>
      <c r="J18" s="2" t="s">
        <v>27</v>
      </c>
      <c r="K18" s="3">
        <f>법인회계합계!K18</f>
        <v>5033940</v>
      </c>
      <c r="L18" s="3">
        <f>법인회계합계!L18</f>
        <v>4127571</v>
      </c>
      <c r="M18" s="3">
        <f>법인회계합계!M18</f>
        <v>906369</v>
      </c>
    </row>
    <row r="19" spans="1:14" x14ac:dyDescent="0.45">
      <c r="A19" s="239"/>
      <c r="B19" s="101"/>
      <c r="C19" s="101"/>
      <c r="D19" s="101"/>
      <c r="E19" s="102"/>
      <c r="F19" s="102"/>
      <c r="G19" s="103"/>
      <c r="H19" s="246"/>
      <c r="I19" s="246"/>
      <c r="J19" s="75" t="s">
        <v>28</v>
      </c>
      <c r="K19" s="74">
        <f>법인회계합계!K19</f>
        <v>5357740</v>
      </c>
      <c r="L19" s="74">
        <f>법인회계합계!L19</f>
        <v>5052400</v>
      </c>
      <c r="M19" s="74">
        <f>법인회계합계!M19</f>
        <v>305340</v>
      </c>
    </row>
    <row r="20" spans="1:14" ht="17.5" thickBot="1" x14ac:dyDescent="0.5">
      <c r="A20" s="239"/>
      <c r="B20" s="104"/>
      <c r="C20" s="105"/>
      <c r="D20" s="106"/>
      <c r="E20" s="107"/>
      <c r="F20" s="107"/>
      <c r="G20" s="108"/>
      <c r="H20" s="88" t="s">
        <v>328</v>
      </c>
      <c r="I20" s="90" t="s">
        <v>329</v>
      </c>
      <c r="J20" s="89" t="s">
        <v>330</v>
      </c>
      <c r="K20" s="87"/>
      <c r="L20" s="74">
        <f>법인회계합계!L20</f>
        <v>698090</v>
      </c>
      <c r="M20" s="74">
        <f>법인회계합계!M20</f>
        <v>-698090</v>
      </c>
    </row>
    <row r="21" spans="1:14" ht="18" thickTop="1" thickBot="1" x14ac:dyDescent="0.5">
      <c r="A21" s="240"/>
      <c r="B21" s="247" t="s">
        <v>319</v>
      </c>
      <c r="C21" s="248"/>
      <c r="D21" s="249"/>
      <c r="E21" s="155">
        <f>SUM(E9:E19)</f>
        <v>306483203</v>
      </c>
      <c r="F21" s="155">
        <f>SUM(F9:F19)</f>
        <v>289799368</v>
      </c>
      <c r="G21" s="156">
        <f>SUM(G9:G19)</f>
        <v>16683835</v>
      </c>
      <c r="H21" s="247" t="s">
        <v>59</v>
      </c>
      <c r="I21" s="248"/>
      <c r="J21" s="249"/>
      <c r="K21" s="76">
        <f>SUM(K9:K20)</f>
        <v>306483203</v>
      </c>
      <c r="L21" s="76">
        <f>SUM(L9:L20)</f>
        <v>289799368</v>
      </c>
      <c r="M21" s="77">
        <f>SUM(M9:M20)</f>
        <v>16683835</v>
      </c>
    </row>
    <row r="22" spans="1:14" ht="17.5" customHeight="1" x14ac:dyDescent="0.45">
      <c r="A22" s="250" t="s">
        <v>115</v>
      </c>
      <c r="B22" s="253" t="s">
        <v>66</v>
      </c>
      <c r="C22" s="33" t="s">
        <v>67</v>
      </c>
      <c r="D22" s="33" t="s">
        <v>68</v>
      </c>
      <c r="E22" s="6">
        <v>935005000</v>
      </c>
      <c r="F22" s="6">
        <v>915094240</v>
      </c>
      <c r="G22" s="109">
        <v>19910760</v>
      </c>
      <c r="H22" s="2" t="s">
        <v>69</v>
      </c>
      <c r="I22" s="2" t="s">
        <v>70</v>
      </c>
      <c r="J22" s="2" t="s">
        <v>71</v>
      </c>
      <c r="K22" s="61">
        <v>0</v>
      </c>
      <c r="L22" s="61">
        <v>0</v>
      </c>
      <c r="M22" s="63">
        <v>0</v>
      </c>
    </row>
    <row r="23" spans="1:14" x14ac:dyDescent="0.45">
      <c r="A23" s="251"/>
      <c r="B23" s="242"/>
      <c r="C23" s="33" t="s">
        <v>72</v>
      </c>
      <c r="D23" s="33" t="s">
        <v>116</v>
      </c>
      <c r="E23" s="6">
        <v>4040000</v>
      </c>
      <c r="F23" s="6">
        <v>2715110</v>
      </c>
      <c r="G23" s="109">
        <v>1324890</v>
      </c>
      <c r="H23" s="2" t="s">
        <v>73</v>
      </c>
      <c r="I23" s="2" t="s">
        <v>74</v>
      </c>
      <c r="J23" s="2" t="s">
        <v>75</v>
      </c>
      <c r="K23" s="61">
        <v>108925000</v>
      </c>
      <c r="L23" s="61">
        <v>96620600</v>
      </c>
      <c r="M23" s="63">
        <v>12304400</v>
      </c>
    </row>
    <row r="24" spans="1:14" ht="32" x14ac:dyDescent="0.45">
      <c r="A24" s="251"/>
      <c r="B24" s="243"/>
      <c r="C24" s="33" t="s">
        <v>76</v>
      </c>
      <c r="D24" s="100" t="s">
        <v>77</v>
      </c>
      <c r="E24" s="6">
        <v>166385000</v>
      </c>
      <c r="F24" s="6">
        <v>131365177</v>
      </c>
      <c r="G24" s="109">
        <v>35019823</v>
      </c>
      <c r="H24" s="2" t="s">
        <v>78</v>
      </c>
      <c r="I24" s="2" t="s">
        <v>79</v>
      </c>
      <c r="J24" s="2" t="s">
        <v>80</v>
      </c>
      <c r="K24" s="61">
        <v>1478124000</v>
      </c>
      <c r="L24" s="61">
        <v>1466600280</v>
      </c>
      <c r="M24" s="63">
        <v>11523720</v>
      </c>
    </row>
    <row r="25" spans="1:14" x14ac:dyDescent="0.45">
      <c r="A25" s="251"/>
      <c r="B25" s="33" t="s">
        <v>81</v>
      </c>
      <c r="C25" s="33" t="s">
        <v>82</v>
      </c>
      <c r="D25" s="33" t="s">
        <v>117</v>
      </c>
      <c r="E25" s="6">
        <v>72833000</v>
      </c>
      <c r="F25" s="6">
        <v>68907920</v>
      </c>
      <c r="G25" s="109">
        <v>3925080</v>
      </c>
      <c r="H25" s="244" t="s">
        <v>83</v>
      </c>
      <c r="I25" s="244" t="s">
        <v>84</v>
      </c>
      <c r="J25" s="2" t="s">
        <v>85</v>
      </c>
      <c r="K25" s="61">
        <v>166990000</v>
      </c>
      <c r="L25" s="61">
        <v>154285500</v>
      </c>
      <c r="M25" s="63">
        <v>12704500</v>
      </c>
      <c r="N25" s="7">
        <f>L25+L26</f>
        <v>169798050</v>
      </c>
    </row>
    <row r="26" spans="1:14" x14ac:dyDescent="0.45">
      <c r="A26" s="251"/>
      <c r="B26" s="33" t="s">
        <v>86</v>
      </c>
      <c r="C26" s="33" t="s">
        <v>87</v>
      </c>
      <c r="D26" s="33" t="s">
        <v>88</v>
      </c>
      <c r="E26" s="6">
        <v>663363000</v>
      </c>
      <c r="F26" s="6">
        <v>599391067</v>
      </c>
      <c r="G26" s="109">
        <v>63971933</v>
      </c>
      <c r="H26" s="245"/>
      <c r="I26" s="245"/>
      <c r="J26" s="2" t="s">
        <v>89</v>
      </c>
      <c r="K26" s="61">
        <v>26400000</v>
      </c>
      <c r="L26" s="61">
        <v>15512550</v>
      </c>
      <c r="M26" s="63">
        <v>10887450</v>
      </c>
    </row>
    <row r="27" spans="1:14" x14ac:dyDescent="0.45">
      <c r="A27" s="251"/>
      <c r="B27" s="33" t="s">
        <v>90</v>
      </c>
      <c r="C27" s="33" t="s">
        <v>91</v>
      </c>
      <c r="D27" s="33" t="s">
        <v>118</v>
      </c>
      <c r="E27" s="6">
        <v>0</v>
      </c>
      <c r="F27" s="6">
        <v>0</v>
      </c>
      <c r="G27" s="109">
        <v>0</v>
      </c>
      <c r="H27" s="2" t="s">
        <v>92</v>
      </c>
      <c r="I27" s="2" t="s">
        <v>93</v>
      </c>
      <c r="J27" s="2" t="s">
        <v>94</v>
      </c>
      <c r="K27" s="61">
        <v>0</v>
      </c>
      <c r="L27" s="61">
        <v>0</v>
      </c>
      <c r="M27" s="63">
        <v>0</v>
      </c>
    </row>
    <row r="28" spans="1:14" x14ac:dyDescent="0.45">
      <c r="A28" s="251"/>
      <c r="B28" s="33" t="s">
        <v>95</v>
      </c>
      <c r="C28" s="33" t="s">
        <v>96</v>
      </c>
      <c r="D28" s="33" t="s">
        <v>119</v>
      </c>
      <c r="E28" s="6">
        <v>0</v>
      </c>
      <c r="F28" s="6">
        <v>0</v>
      </c>
      <c r="G28" s="109">
        <v>0</v>
      </c>
      <c r="H28" s="2" t="s">
        <v>97</v>
      </c>
      <c r="I28" s="2" t="s">
        <v>98</v>
      </c>
      <c r="J28" s="2" t="s">
        <v>99</v>
      </c>
      <c r="K28" s="61">
        <v>24000000</v>
      </c>
      <c r="L28" s="61">
        <v>24000000</v>
      </c>
      <c r="M28" s="63">
        <v>0</v>
      </c>
    </row>
    <row r="29" spans="1:14" x14ac:dyDescent="0.45">
      <c r="A29" s="251"/>
      <c r="B29" s="33" t="s">
        <v>100</v>
      </c>
      <c r="C29" s="33" t="s">
        <v>101</v>
      </c>
      <c r="D29" s="33" t="s">
        <v>102</v>
      </c>
      <c r="E29" s="6">
        <v>3000000</v>
      </c>
      <c r="F29" s="6">
        <v>1806260</v>
      </c>
      <c r="G29" s="109">
        <v>1193740</v>
      </c>
      <c r="H29" s="244" t="s">
        <v>103</v>
      </c>
      <c r="I29" s="244" t="s">
        <v>104</v>
      </c>
      <c r="J29" s="2" t="s">
        <v>105</v>
      </c>
      <c r="K29" s="61">
        <v>21417383</v>
      </c>
      <c r="L29" s="61">
        <v>21417383</v>
      </c>
      <c r="M29" s="63">
        <v>0</v>
      </c>
    </row>
    <row r="30" spans="1:14" x14ac:dyDescent="0.45">
      <c r="A30" s="251"/>
      <c r="B30" s="33" t="s">
        <v>106</v>
      </c>
      <c r="C30" s="33" t="s">
        <v>107</v>
      </c>
      <c r="D30" s="33" t="s">
        <v>120</v>
      </c>
      <c r="E30" s="6">
        <v>71800000</v>
      </c>
      <c r="F30" s="6">
        <v>27731636</v>
      </c>
      <c r="G30" s="109">
        <v>44068364</v>
      </c>
      <c r="H30" s="245"/>
      <c r="I30" s="245"/>
      <c r="J30" s="2" t="s">
        <v>108</v>
      </c>
      <c r="K30" s="61">
        <v>64669206</v>
      </c>
      <c r="L30" s="61">
        <v>64669206</v>
      </c>
      <c r="M30" s="63">
        <v>0</v>
      </c>
    </row>
    <row r="31" spans="1:14" x14ac:dyDescent="0.45">
      <c r="A31" s="251"/>
      <c r="B31" s="33" t="s">
        <v>109</v>
      </c>
      <c r="C31" s="33" t="s">
        <v>109</v>
      </c>
      <c r="D31" s="33" t="s">
        <v>109</v>
      </c>
      <c r="E31" s="6">
        <v>0</v>
      </c>
      <c r="F31" s="6">
        <v>118205972</v>
      </c>
      <c r="G31" s="109">
        <v>-118205972</v>
      </c>
      <c r="H31" s="244" t="s">
        <v>110</v>
      </c>
      <c r="I31" s="244" t="s">
        <v>111</v>
      </c>
      <c r="J31" s="2" t="s">
        <v>112</v>
      </c>
      <c r="K31" s="61">
        <v>500411</v>
      </c>
      <c r="L31" s="61">
        <v>369493</v>
      </c>
      <c r="M31" s="63">
        <v>130918</v>
      </c>
    </row>
    <row r="32" spans="1:14" x14ac:dyDescent="0.45">
      <c r="A32" s="251"/>
      <c r="B32" s="110"/>
      <c r="C32" s="110"/>
      <c r="D32" s="110"/>
      <c r="E32" s="6">
        <v>0</v>
      </c>
      <c r="F32" s="6">
        <v>0</v>
      </c>
      <c r="G32" s="109">
        <v>0</v>
      </c>
      <c r="H32" s="245"/>
      <c r="I32" s="245"/>
      <c r="J32" s="2" t="s">
        <v>113</v>
      </c>
      <c r="K32" s="61">
        <v>25400000</v>
      </c>
      <c r="L32" s="61">
        <v>21742370</v>
      </c>
      <c r="M32" s="63">
        <v>3657630</v>
      </c>
    </row>
    <row r="33" spans="1:14" s="177" customFormat="1" ht="17.5" thickBot="1" x14ac:dyDescent="0.5">
      <c r="A33" s="252"/>
      <c r="B33" s="254" t="s">
        <v>114</v>
      </c>
      <c r="C33" s="255"/>
      <c r="D33" s="256"/>
      <c r="E33" s="173">
        <f>SUM(E22:E32)</f>
        <v>1916426000</v>
      </c>
      <c r="F33" s="173">
        <f>SUM(F22:F32)</f>
        <v>1865217382</v>
      </c>
      <c r="G33" s="174">
        <f>SUM(G22:G32)</f>
        <v>51208618</v>
      </c>
      <c r="H33" s="254" t="s">
        <v>114</v>
      </c>
      <c r="I33" s="255"/>
      <c r="J33" s="256"/>
      <c r="K33" s="175">
        <f>SUM(K22:K32)</f>
        <v>1916426000</v>
      </c>
      <c r="L33" s="175">
        <f>SUM(L22:L32)</f>
        <v>1865217382</v>
      </c>
      <c r="M33" s="176">
        <f>SUM(M22:M32)</f>
        <v>51208618</v>
      </c>
    </row>
    <row r="34" spans="1:14" x14ac:dyDescent="0.45">
      <c r="A34" s="250" t="s">
        <v>122</v>
      </c>
      <c r="B34" s="253" t="s">
        <v>123</v>
      </c>
      <c r="C34" s="33" t="s">
        <v>124</v>
      </c>
      <c r="D34" s="33" t="s">
        <v>125</v>
      </c>
      <c r="E34" s="111">
        <v>970936000</v>
      </c>
      <c r="F34" s="6">
        <v>969825918</v>
      </c>
      <c r="G34" s="109">
        <f>E34-F34</f>
        <v>1110082</v>
      </c>
      <c r="H34" s="2" t="s">
        <v>126</v>
      </c>
      <c r="I34" s="2" t="s">
        <v>127</v>
      </c>
      <c r="J34" s="2" t="s">
        <v>128</v>
      </c>
      <c r="K34" s="3"/>
      <c r="L34" s="6">
        <v>0</v>
      </c>
      <c r="M34" s="71">
        <f>K34-L34</f>
        <v>0</v>
      </c>
    </row>
    <row r="35" spans="1:14" x14ac:dyDescent="0.45">
      <c r="A35" s="251"/>
      <c r="B35" s="242"/>
      <c r="C35" s="33" t="s">
        <v>129</v>
      </c>
      <c r="D35" s="33" t="s">
        <v>130</v>
      </c>
      <c r="E35" s="112">
        <v>1400000</v>
      </c>
      <c r="F35" s="6">
        <v>467000</v>
      </c>
      <c r="G35" s="109">
        <f t="shared" ref="G35:G44" si="0">E35-F35</f>
        <v>933000</v>
      </c>
      <c r="H35" s="2" t="s">
        <v>131</v>
      </c>
      <c r="I35" s="2" t="s">
        <v>132</v>
      </c>
      <c r="J35" s="2" t="s">
        <v>133</v>
      </c>
      <c r="K35" s="3">
        <v>77732000</v>
      </c>
      <c r="L35" s="6">
        <v>76241540</v>
      </c>
      <c r="M35" s="71">
        <f t="shared" ref="M35:M44" si="1">K35-L35</f>
        <v>1490460</v>
      </c>
    </row>
    <row r="36" spans="1:14" ht="32" x14ac:dyDescent="0.45">
      <c r="A36" s="251"/>
      <c r="B36" s="243"/>
      <c r="C36" s="33" t="s">
        <v>134</v>
      </c>
      <c r="D36" s="100" t="s">
        <v>135</v>
      </c>
      <c r="E36" s="112">
        <v>97372874</v>
      </c>
      <c r="F36" s="6">
        <v>86473805</v>
      </c>
      <c r="G36" s="109">
        <f t="shared" si="0"/>
        <v>10899069</v>
      </c>
      <c r="H36" s="2" t="s">
        <v>136</v>
      </c>
      <c r="I36" s="2" t="s">
        <v>137</v>
      </c>
      <c r="J36" s="2" t="s">
        <v>138</v>
      </c>
      <c r="K36" s="3">
        <v>2353451000</v>
      </c>
      <c r="L36" s="6">
        <v>2353344140</v>
      </c>
      <c r="M36" s="71">
        <f t="shared" si="1"/>
        <v>106860</v>
      </c>
    </row>
    <row r="37" spans="1:14" x14ac:dyDescent="0.45">
      <c r="A37" s="251"/>
      <c r="B37" s="33" t="s">
        <v>139</v>
      </c>
      <c r="C37" s="33" t="s">
        <v>140</v>
      </c>
      <c r="D37" s="33" t="s">
        <v>141</v>
      </c>
      <c r="E37" s="112">
        <v>131101000</v>
      </c>
      <c r="F37" s="6">
        <v>120054280</v>
      </c>
      <c r="G37" s="109">
        <f t="shared" si="0"/>
        <v>11046720</v>
      </c>
      <c r="H37" s="266" t="s">
        <v>142</v>
      </c>
      <c r="I37" s="266" t="s">
        <v>143</v>
      </c>
      <c r="J37" s="33" t="s">
        <v>144</v>
      </c>
      <c r="K37" s="6">
        <v>615060000</v>
      </c>
      <c r="L37" s="6">
        <v>609487792</v>
      </c>
      <c r="M37" s="71">
        <f t="shared" si="1"/>
        <v>5572208</v>
      </c>
      <c r="N37" s="7">
        <f>L37+L38</f>
        <v>668707061</v>
      </c>
    </row>
    <row r="38" spans="1:14" x14ac:dyDescent="0.45">
      <c r="A38" s="251"/>
      <c r="B38" s="33" t="s">
        <v>145</v>
      </c>
      <c r="C38" s="33" t="s">
        <v>146</v>
      </c>
      <c r="D38" s="33" t="s">
        <v>147</v>
      </c>
      <c r="E38" s="112">
        <v>1985564000</v>
      </c>
      <c r="F38" s="6">
        <v>1895210950</v>
      </c>
      <c r="G38" s="109">
        <f t="shared" si="0"/>
        <v>90353050</v>
      </c>
      <c r="H38" s="243"/>
      <c r="I38" s="243"/>
      <c r="J38" s="33" t="s">
        <v>148</v>
      </c>
      <c r="K38" s="6">
        <v>75230000</v>
      </c>
      <c r="L38" s="6">
        <v>59219269</v>
      </c>
      <c r="M38" s="71">
        <f t="shared" si="1"/>
        <v>16010731</v>
      </c>
      <c r="N38" s="7">
        <f>N37+L42</f>
        <v>924666797</v>
      </c>
    </row>
    <row r="39" spans="1:14" x14ac:dyDescent="0.45">
      <c r="A39" s="251"/>
      <c r="B39" s="33" t="s">
        <v>149</v>
      </c>
      <c r="C39" s="33" t="s">
        <v>150</v>
      </c>
      <c r="D39" s="33" t="s">
        <v>151</v>
      </c>
      <c r="E39" s="112">
        <v>0</v>
      </c>
      <c r="F39" s="6">
        <v>0</v>
      </c>
      <c r="G39" s="109">
        <f t="shared" si="0"/>
        <v>0</v>
      </c>
      <c r="H39" s="2" t="s">
        <v>152</v>
      </c>
      <c r="I39" s="2" t="s">
        <v>153</v>
      </c>
      <c r="J39" s="2" t="s">
        <v>154</v>
      </c>
      <c r="K39" s="3">
        <v>0</v>
      </c>
      <c r="L39" s="6">
        <v>0</v>
      </c>
      <c r="M39" s="71">
        <f t="shared" si="1"/>
        <v>0</v>
      </c>
    </row>
    <row r="40" spans="1:14" x14ac:dyDescent="0.45">
      <c r="A40" s="251"/>
      <c r="B40" s="33" t="s">
        <v>155</v>
      </c>
      <c r="C40" s="33" t="s">
        <v>156</v>
      </c>
      <c r="D40" s="33" t="s">
        <v>157</v>
      </c>
      <c r="E40" s="112">
        <v>0</v>
      </c>
      <c r="F40" s="6">
        <v>0</v>
      </c>
      <c r="G40" s="109">
        <f t="shared" si="0"/>
        <v>0</v>
      </c>
      <c r="H40" s="2" t="s">
        <v>158</v>
      </c>
      <c r="I40" s="2" t="s">
        <v>159</v>
      </c>
      <c r="J40" s="2" t="s">
        <v>160</v>
      </c>
      <c r="K40" s="3">
        <v>25000000</v>
      </c>
      <c r="L40" s="6">
        <v>25000000</v>
      </c>
      <c r="M40" s="71">
        <f t="shared" si="1"/>
        <v>0</v>
      </c>
    </row>
    <row r="41" spans="1:14" x14ac:dyDescent="0.45">
      <c r="A41" s="251"/>
      <c r="B41" s="33" t="s">
        <v>161</v>
      </c>
      <c r="C41" s="33" t="s">
        <v>162</v>
      </c>
      <c r="D41" s="33" t="s">
        <v>163</v>
      </c>
      <c r="E41" s="112">
        <v>0</v>
      </c>
      <c r="F41" s="6">
        <v>0</v>
      </c>
      <c r="G41" s="109">
        <f t="shared" si="0"/>
        <v>0</v>
      </c>
      <c r="H41" s="244" t="s">
        <v>164</v>
      </c>
      <c r="I41" s="244" t="s">
        <v>165</v>
      </c>
      <c r="J41" s="2" t="s">
        <v>166</v>
      </c>
      <c r="K41" s="3">
        <v>21753150</v>
      </c>
      <c r="L41" s="6">
        <v>21753150</v>
      </c>
      <c r="M41" s="71">
        <f t="shared" si="1"/>
        <v>0</v>
      </c>
    </row>
    <row r="42" spans="1:14" x14ac:dyDescent="0.45">
      <c r="A42" s="251"/>
      <c r="B42" s="33" t="s">
        <v>167</v>
      </c>
      <c r="C42" s="33" t="s">
        <v>168</v>
      </c>
      <c r="D42" s="33" t="s">
        <v>169</v>
      </c>
      <c r="E42" s="112">
        <v>256884012</v>
      </c>
      <c r="F42" s="6">
        <v>3523618</v>
      </c>
      <c r="G42" s="109">
        <f t="shared" si="0"/>
        <v>253360394</v>
      </c>
      <c r="H42" s="245"/>
      <c r="I42" s="245"/>
      <c r="J42" s="2" t="s">
        <v>170</v>
      </c>
      <c r="K42" s="3">
        <v>255959736</v>
      </c>
      <c r="L42" s="6">
        <v>255959736</v>
      </c>
      <c r="M42" s="71">
        <f t="shared" si="1"/>
        <v>0</v>
      </c>
    </row>
    <row r="43" spans="1:14" x14ac:dyDescent="0.45">
      <c r="A43" s="251"/>
      <c r="B43" s="33" t="s">
        <v>171</v>
      </c>
      <c r="C43" s="33" t="s">
        <v>171</v>
      </c>
      <c r="D43" s="33" t="s">
        <v>171</v>
      </c>
      <c r="E43" s="6">
        <v>0</v>
      </c>
      <c r="F43" s="6">
        <v>343583941</v>
      </c>
      <c r="G43" s="109">
        <f t="shared" si="0"/>
        <v>-343583941</v>
      </c>
      <c r="H43" s="244" t="s">
        <v>172</v>
      </c>
      <c r="I43" s="244" t="s">
        <v>173</v>
      </c>
      <c r="J43" s="2" t="s">
        <v>174</v>
      </c>
      <c r="K43" s="3">
        <v>72000</v>
      </c>
      <c r="L43" s="6">
        <v>5904</v>
      </c>
      <c r="M43" s="71">
        <f t="shared" si="1"/>
        <v>66096</v>
      </c>
    </row>
    <row r="44" spans="1:14" x14ac:dyDescent="0.45">
      <c r="A44" s="251"/>
      <c r="B44" s="110"/>
      <c r="C44" s="110"/>
      <c r="D44" s="110"/>
      <c r="E44" s="6">
        <v>0</v>
      </c>
      <c r="F44" s="6">
        <v>0</v>
      </c>
      <c r="G44" s="109">
        <f t="shared" si="0"/>
        <v>0</v>
      </c>
      <c r="H44" s="245"/>
      <c r="I44" s="245"/>
      <c r="J44" s="2" t="s">
        <v>175</v>
      </c>
      <c r="K44" s="3">
        <v>19000000</v>
      </c>
      <c r="L44" s="3">
        <v>18127981</v>
      </c>
      <c r="M44" s="71">
        <f t="shared" si="1"/>
        <v>872019</v>
      </c>
    </row>
    <row r="45" spans="1:14" s="177" customFormat="1" ht="17.5" thickBot="1" x14ac:dyDescent="0.5">
      <c r="A45" s="252"/>
      <c r="B45" s="254" t="s">
        <v>176</v>
      </c>
      <c r="C45" s="255"/>
      <c r="D45" s="256"/>
      <c r="E45" s="173">
        <f>SUM(E34:E44)</f>
        <v>3443257886</v>
      </c>
      <c r="F45" s="173">
        <f>SUM(F34:F44)</f>
        <v>3419139512</v>
      </c>
      <c r="G45" s="174">
        <f>SUM(G34:G44)</f>
        <v>24118374</v>
      </c>
      <c r="H45" s="267" t="s">
        <v>176</v>
      </c>
      <c r="I45" s="268"/>
      <c r="J45" s="269"/>
      <c r="K45" s="175">
        <f>SUM(K34:K44)</f>
        <v>3443257886</v>
      </c>
      <c r="L45" s="175">
        <f>SUM(L34:L44)</f>
        <v>3419139512</v>
      </c>
      <c r="M45" s="176">
        <f>SUM(M34:M44)</f>
        <v>24118374</v>
      </c>
    </row>
    <row r="46" spans="1:14" x14ac:dyDescent="0.45">
      <c r="A46" s="250" t="s">
        <v>177</v>
      </c>
      <c r="B46" s="253" t="s">
        <v>123</v>
      </c>
      <c r="C46" s="33" t="s">
        <v>124</v>
      </c>
      <c r="D46" s="33" t="s">
        <v>125</v>
      </c>
      <c r="E46" s="109">
        <v>1241030466</v>
      </c>
      <c r="F46" s="109">
        <v>1230124930</v>
      </c>
      <c r="G46" s="109">
        <f>SUM(E46-F46)</f>
        <v>10905536</v>
      </c>
      <c r="H46" s="2" t="s">
        <v>126</v>
      </c>
      <c r="I46" s="2" t="s">
        <v>127</v>
      </c>
      <c r="J46" s="2" t="s">
        <v>128</v>
      </c>
      <c r="K46" s="62"/>
      <c r="L46" s="62"/>
      <c r="M46" s="63">
        <f>SUM(K46-L46)</f>
        <v>0</v>
      </c>
    </row>
    <row r="47" spans="1:14" x14ac:dyDescent="0.45">
      <c r="A47" s="251"/>
      <c r="B47" s="242"/>
      <c r="C47" s="33" t="s">
        <v>129</v>
      </c>
      <c r="D47" s="33" t="s">
        <v>130</v>
      </c>
      <c r="E47" s="109">
        <v>8973500</v>
      </c>
      <c r="F47" s="109">
        <v>8546800</v>
      </c>
      <c r="G47" s="109">
        <f t="shared" ref="G47:G56" si="2">SUM(E47-F47)</f>
        <v>426700</v>
      </c>
      <c r="H47" s="2" t="s">
        <v>131</v>
      </c>
      <c r="I47" s="2" t="s">
        <v>132</v>
      </c>
      <c r="J47" s="2" t="s">
        <v>133</v>
      </c>
      <c r="K47" s="62">
        <v>137560000</v>
      </c>
      <c r="L47" s="62">
        <v>137523067</v>
      </c>
      <c r="M47" s="63">
        <f t="shared" ref="M47:M56" si="3">SUM(K47-L47)</f>
        <v>36933</v>
      </c>
    </row>
    <row r="48" spans="1:14" ht="32" x14ac:dyDescent="0.45">
      <c r="A48" s="251"/>
      <c r="B48" s="243"/>
      <c r="C48" s="33" t="s">
        <v>134</v>
      </c>
      <c r="D48" s="100" t="s">
        <v>135</v>
      </c>
      <c r="E48" s="109">
        <v>115059962</v>
      </c>
      <c r="F48" s="109">
        <v>106714274</v>
      </c>
      <c r="G48" s="109">
        <f t="shared" si="2"/>
        <v>8345688</v>
      </c>
      <c r="H48" s="2" t="s">
        <v>136</v>
      </c>
      <c r="I48" s="2" t="s">
        <v>137</v>
      </c>
      <c r="J48" s="2" t="s">
        <v>138</v>
      </c>
      <c r="K48" s="62">
        <v>2029718700</v>
      </c>
      <c r="L48" s="62">
        <v>2029705740</v>
      </c>
      <c r="M48" s="63">
        <f t="shared" si="3"/>
        <v>12960</v>
      </c>
    </row>
    <row r="49" spans="1:14" x14ac:dyDescent="0.45">
      <c r="A49" s="251"/>
      <c r="B49" s="33" t="s">
        <v>139</v>
      </c>
      <c r="C49" s="33" t="s">
        <v>140</v>
      </c>
      <c r="D49" s="33" t="s">
        <v>141</v>
      </c>
      <c r="E49" s="109">
        <v>79420000</v>
      </c>
      <c r="F49" s="109">
        <v>69656920</v>
      </c>
      <c r="G49" s="109">
        <f t="shared" si="2"/>
        <v>9763080</v>
      </c>
      <c r="H49" s="266" t="s">
        <v>142</v>
      </c>
      <c r="I49" s="266" t="s">
        <v>143</v>
      </c>
      <c r="J49" s="33" t="s">
        <v>144</v>
      </c>
      <c r="K49" s="95">
        <v>137912230</v>
      </c>
      <c r="L49" s="95">
        <v>127255731</v>
      </c>
      <c r="M49" s="63">
        <f t="shared" si="3"/>
        <v>10656499</v>
      </c>
      <c r="N49" s="7">
        <f>L49+L50</f>
        <v>319393152</v>
      </c>
    </row>
    <row r="50" spans="1:14" x14ac:dyDescent="0.45">
      <c r="A50" s="251"/>
      <c r="B50" s="33" t="s">
        <v>145</v>
      </c>
      <c r="C50" s="33" t="s">
        <v>146</v>
      </c>
      <c r="D50" s="33" t="s">
        <v>147</v>
      </c>
      <c r="E50" s="109">
        <v>1139780622</v>
      </c>
      <c r="F50" s="109">
        <v>1110885697</v>
      </c>
      <c r="G50" s="109">
        <f t="shared" si="2"/>
        <v>28894925</v>
      </c>
      <c r="H50" s="243"/>
      <c r="I50" s="243"/>
      <c r="J50" s="33" t="s">
        <v>148</v>
      </c>
      <c r="K50" s="95">
        <v>164837800</v>
      </c>
      <c r="L50" s="95">
        <v>192137421</v>
      </c>
      <c r="M50" s="63">
        <f t="shared" si="3"/>
        <v>-27299621</v>
      </c>
    </row>
    <row r="51" spans="1:14" x14ac:dyDescent="0.45">
      <c r="A51" s="251"/>
      <c r="B51" s="33" t="s">
        <v>149</v>
      </c>
      <c r="C51" s="33" t="s">
        <v>150</v>
      </c>
      <c r="D51" s="33" t="s">
        <v>151</v>
      </c>
      <c r="E51" s="109"/>
      <c r="F51" s="109"/>
      <c r="G51" s="109">
        <f t="shared" si="2"/>
        <v>0</v>
      </c>
      <c r="H51" s="2" t="s">
        <v>152</v>
      </c>
      <c r="I51" s="2" t="s">
        <v>153</v>
      </c>
      <c r="J51" s="2" t="s">
        <v>154</v>
      </c>
      <c r="K51" s="62"/>
      <c r="L51" s="62"/>
      <c r="M51" s="63">
        <f t="shared" si="3"/>
        <v>0</v>
      </c>
    </row>
    <row r="52" spans="1:14" x14ac:dyDescent="0.45">
      <c r="A52" s="251"/>
      <c r="B52" s="33" t="s">
        <v>155</v>
      </c>
      <c r="C52" s="33" t="s">
        <v>156</v>
      </c>
      <c r="D52" s="33" t="s">
        <v>157</v>
      </c>
      <c r="E52" s="109"/>
      <c r="F52" s="109"/>
      <c r="G52" s="109">
        <f t="shared" si="2"/>
        <v>0</v>
      </c>
      <c r="H52" s="2" t="s">
        <v>158</v>
      </c>
      <c r="I52" s="2" t="s">
        <v>159</v>
      </c>
      <c r="J52" s="2" t="s">
        <v>160</v>
      </c>
      <c r="K52" s="62">
        <v>10000000</v>
      </c>
      <c r="L52" s="62">
        <v>10000000</v>
      </c>
      <c r="M52" s="63">
        <f t="shared" si="3"/>
        <v>0</v>
      </c>
    </row>
    <row r="53" spans="1:14" x14ac:dyDescent="0.45">
      <c r="A53" s="251"/>
      <c r="B53" s="33" t="s">
        <v>161</v>
      </c>
      <c r="C53" s="33" t="s">
        <v>162</v>
      </c>
      <c r="D53" s="33" t="s">
        <v>163</v>
      </c>
      <c r="E53" s="109">
        <v>1000000</v>
      </c>
      <c r="F53" s="109"/>
      <c r="G53" s="109">
        <f t="shared" si="2"/>
        <v>1000000</v>
      </c>
      <c r="H53" s="244" t="s">
        <v>164</v>
      </c>
      <c r="I53" s="244" t="s">
        <v>165</v>
      </c>
      <c r="J53" s="2" t="s">
        <v>166</v>
      </c>
      <c r="K53" s="62">
        <v>17694678</v>
      </c>
      <c r="L53" s="62">
        <v>17694678</v>
      </c>
      <c r="M53" s="63">
        <f t="shared" si="3"/>
        <v>0</v>
      </c>
    </row>
    <row r="54" spans="1:14" x14ac:dyDescent="0.45">
      <c r="A54" s="251"/>
      <c r="B54" s="33" t="s">
        <v>167</v>
      </c>
      <c r="C54" s="33" t="s">
        <v>168</v>
      </c>
      <c r="D54" s="33" t="s">
        <v>169</v>
      </c>
      <c r="E54" s="109">
        <v>296540950</v>
      </c>
      <c r="F54" s="109">
        <v>26770570</v>
      </c>
      <c r="G54" s="109">
        <f t="shared" si="2"/>
        <v>269770380</v>
      </c>
      <c r="H54" s="245"/>
      <c r="I54" s="245"/>
      <c r="J54" s="2" t="s">
        <v>170</v>
      </c>
      <c r="K54" s="62">
        <v>368900903</v>
      </c>
      <c r="L54" s="62">
        <v>368900903</v>
      </c>
      <c r="M54" s="63">
        <f t="shared" si="3"/>
        <v>0</v>
      </c>
    </row>
    <row r="55" spans="1:14" x14ac:dyDescent="0.45">
      <c r="A55" s="251"/>
      <c r="B55" s="33" t="s">
        <v>171</v>
      </c>
      <c r="C55" s="33" t="s">
        <v>171</v>
      </c>
      <c r="D55" s="33" t="s">
        <v>171</v>
      </c>
      <c r="E55" s="109"/>
      <c r="F55" s="109">
        <v>345857905</v>
      </c>
      <c r="G55" s="109">
        <f t="shared" si="2"/>
        <v>-345857905</v>
      </c>
      <c r="H55" s="244" t="s">
        <v>172</v>
      </c>
      <c r="I55" s="244" t="s">
        <v>173</v>
      </c>
      <c r="J55" s="2" t="s">
        <v>174</v>
      </c>
      <c r="K55" s="62">
        <v>297769</v>
      </c>
      <c r="L55" s="62">
        <v>121618</v>
      </c>
      <c r="M55" s="63">
        <f t="shared" si="3"/>
        <v>176151</v>
      </c>
    </row>
    <row r="56" spans="1:14" x14ac:dyDescent="0.45">
      <c r="A56" s="251"/>
      <c r="B56" s="110"/>
      <c r="C56" s="110"/>
      <c r="D56" s="110"/>
      <c r="E56" s="109"/>
      <c r="F56" s="109"/>
      <c r="G56" s="109">
        <f t="shared" si="2"/>
        <v>0</v>
      </c>
      <c r="H56" s="245"/>
      <c r="I56" s="245"/>
      <c r="J56" s="2" t="s">
        <v>175</v>
      </c>
      <c r="K56" s="62">
        <v>14883420</v>
      </c>
      <c r="L56" s="62">
        <v>15217938</v>
      </c>
      <c r="M56" s="63">
        <f t="shared" si="3"/>
        <v>-334518</v>
      </c>
    </row>
    <row r="57" spans="1:14" s="177" customFormat="1" ht="17.5" thickBot="1" x14ac:dyDescent="0.5">
      <c r="A57" s="252"/>
      <c r="B57" s="254" t="s">
        <v>176</v>
      </c>
      <c r="C57" s="255"/>
      <c r="D57" s="256"/>
      <c r="E57" s="178">
        <f>SUM(E46:E56)</f>
        <v>2881805500</v>
      </c>
      <c r="F57" s="178">
        <f>SUM(F46:F56)</f>
        <v>2898557096</v>
      </c>
      <c r="G57" s="178">
        <f>SUM(G46:G56)</f>
        <v>-16751596</v>
      </c>
      <c r="H57" s="254" t="s">
        <v>176</v>
      </c>
      <c r="I57" s="255"/>
      <c r="J57" s="256"/>
      <c r="K57" s="179">
        <f>SUM(K46:K56)</f>
        <v>2881805500</v>
      </c>
      <c r="L57" s="179">
        <f>SUM(L46:L56)</f>
        <v>2898557096</v>
      </c>
      <c r="M57" s="180">
        <f>SUM(M46:M56)</f>
        <v>-16751596</v>
      </c>
    </row>
    <row r="58" spans="1:14" x14ac:dyDescent="0.45">
      <c r="A58" s="270" t="s">
        <v>178</v>
      </c>
      <c r="B58" s="253" t="s">
        <v>123</v>
      </c>
      <c r="C58" s="33" t="s">
        <v>124</v>
      </c>
      <c r="D58" s="33" t="s">
        <v>125</v>
      </c>
      <c r="E58" s="6">
        <v>340995000</v>
      </c>
      <c r="F58" s="6">
        <v>340787420</v>
      </c>
      <c r="G58" s="109">
        <f>E58-F58</f>
        <v>207580</v>
      </c>
      <c r="H58" s="2" t="s">
        <v>126</v>
      </c>
      <c r="I58" s="2" t="s">
        <v>127</v>
      </c>
      <c r="J58" s="2" t="s">
        <v>128</v>
      </c>
      <c r="K58" s="3">
        <v>0</v>
      </c>
      <c r="L58" s="3">
        <v>0</v>
      </c>
      <c r="M58" s="71">
        <f>K58-L58</f>
        <v>0</v>
      </c>
    </row>
    <row r="59" spans="1:14" x14ac:dyDescent="0.45">
      <c r="A59" s="271"/>
      <c r="B59" s="242"/>
      <c r="C59" s="33" t="s">
        <v>129</v>
      </c>
      <c r="D59" s="33" t="s">
        <v>130</v>
      </c>
      <c r="E59" s="6">
        <v>1950000</v>
      </c>
      <c r="F59" s="6">
        <v>1090740</v>
      </c>
      <c r="G59" s="109">
        <f t="shared" ref="G59:G68" si="4">E59-F59</f>
        <v>859260</v>
      </c>
      <c r="H59" s="2" t="s">
        <v>131</v>
      </c>
      <c r="I59" s="2" t="s">
        <v>132</v>
      </c>
      <c r="J59" s="2" t="s">
        <v>133</v>
      </c>
      <c r="K59" s="3">
        <v>1798968000</v>
      </c>
      <c r="L59" s="3">
        <v>1806500709</v>
      </c>
      <c r="M59" s="71">
        <f t="shared" ref="M59:M68" si="5">K59-L59</f>
        <v>-7532709</v>
      </c>
    </row>
    <row r="60" spans="1:14" ht="32" x14ac:dyDescent="0.45">
      <c r="A60" s="271"/>
      <c r="B60" s="243"/>
      <c r="C60" s="33" t="s">
        <v>134</v>
      </c>
      <c r="D60" s="100" t="s">
        <v>135</v>
      </c>
      <c r="E60" s="6">
        <v>14322000</v>
      </c>
      <c r="F60" s="6">
        <v>10796285</v>
      </c>
      <c r="G60" s="109">
        <f t="shared" si="4"/>
        <v>3525715</v>
      </c>
      <c r="H60" s="2" t="s">
        <v>136</v>
      </c>
      <c r="I60" s="2" t="s">
        <v>137</v>
      </c>
      <c r="J60" s="2" t="s">
        <v>138</v>
      </c>
      <c r="K60" s="3">
        <v>2710901000</v>
      </c>
      <c r="L60" s="3">
        <v>2706337714</v>
      </c>
      <c r="M60" s="71">
        <f t="shared" si="5"/>
        <v>4563286</v>
      </c>
    </row>
    <row r="61" spans="1:14" x14ac:dyDescent="0.45">
      <c r="A61" s="271"/>
      <c r="B61" s="33" t="s">
        <v>139</v>
      </c>
      <c r="C61" s="33" t="s">
        <v>140</v>
      </c>
      <c r="D61" s="33" t="s">
        <v>141</v>
      </c>
      <c r="E61" s="6">
        <v>4900000</v>
      </c>
      <c r="F61" s="6">
        <v>4166000</v>
      </c>
      <c r="G61" s="109">
        <f t="shared" si="4"/>
        <v>734000</v>
      </c>
      <c r="H61" s="244" t="s">
        <v>142</v>
      </c>
      <c r="I61" s="244" t="s">
        <v>143</v>
      </c>
      <c r="J61" s="2" t="s">
        <v>144</v>
      </c>
      <c r="K61" s="3">
        <v>1000200</v>
      </c>
      <c r="L61" s="3">
        <v>0</v>
      </c>
      <c r="M61" s="71">
        <f t="shared" si="5"/>
        <v>1000200</v>
      </c>
      <c r="N61" s="7">
        <f>L61+L62</f>
        <v>15038008</v>
      </c>
    </row>
    <row r="62" spans="1:14" x14ac:dyDescent="0.45">
      <c r="A62" s="271"/>
      <c r="B62" s="33" t="s">
        <v>145</v>
      </c>
      <c r="C62" s="33" t="s">
        <v>146</v>
      </c>
      <c r="D62" s="33" t="s">
        <v>147</v>
      </c>
      <c r="E62" s="6">
        <v>3963762210</v>
      </c>
      <c r="F62" s="6">
        <v>3869303933</v>
      </c>
      <c r="G62" s="109">
        <f t="shared" si="4"/>
        <v>94458277</v>
      </c>
      <c r="H62" s="245"/>
      <c r="I62" s="245"/>
      <c r="J62" s="2" t="s">
        <v>148</v>
      </c>
      <c r="K62" s="3">
        <v>13746268</v>
      </c>
      <c r="L62" s="3">
        <v>15038008</v>
      </c>
      <c r="M62" s="71">
        <f t="shared" si="5"/>
        <v>-1291740</v>
      </c>
    </row>
    <row r="63" spans="1:14" x14ac:dyDescent="0.45">
      <c r="A63" s="271"/>
      <c r="B63" s="33" t="s">
        <v>149</v>
      </c>
      <c r="C63" s="33" t="s">
        <v>150</v>
      </c>
      <c r="D63" s="33" t="s">
        <v>151</v>
      </c>
      <c r="E63" s="6"/>
      <c r="F63" s="6"/>
      <c r="G63" s="109">
        <f t="shared" si="4"/>
        <v>0</v>
      </c>
      <c r="H63" s="2" t="s">
        <v>152</v>
      </c>
      <c r="I63" s="2" t="s">
        <v>153</v>
      </c>
      <c r="J63" s="2" t="s">
        <v>154</v>
      </c>
      <c r="K63" s="3">
        <v>0</v>
      </c>
      <c r="L63" s="3">
        <v>0</v>
      </c>
      <c r="M63" s="71">
        <f t="shared" si="5"/>
        <v>0</v>
      </c>
    </row>
    <row r="64" spans="1:14" x14ac:dyDescent="0.45">
      <c r="A64" s="271"/>
      <c r="B64" s="33" t="s">
        <v>155</v>
      </c>
      <c r="C64" s="33" t="s">
        <v>156</v>
      </c>
      <c r="D64" s="33" t="s">
        <v>179</v>
      </c>
      <c r="E64" s="6"/>
      <c r="F64" s="6"/>
      <c r="G64" s="109">
        <f t="shared" si="4"/>
        <v>0</v>
      </c>
      <c r="H64" s="2" t="s">
        <v>158</v>
      </c>
      <c r="I64" s="2" t="s">
        <v>159</v>
      </c>
      <c r="J64" s="2" t="s">
        <v>160</v>
      </c>
      <c r="K64" s="3">
        <v>0</v>
      </c>
      <c r="L64" s="3">
        <v>0</v>
      </c>
      <c r="M64" s="71">
        <f t="shared" si="5"/>
        <v>0</v>
      </c>
    </row>
    <row r="65" spans="1:14" x14ac:dyDescent="0.45">
      <c r="A65" s="271"/>
      <c r="B65" s="33" t="s">
        <v>161</v>
      </c>
      <c r="C65" s="33" t="s">
        <v>162</v>
      </c>
      <c r="D65" s="33" t="s">
        <v>163</v>
      </c>
      <c r="E65" s="6"/>
      <c r="F65" s="6"/>
      <c r="G65" s="109">
        <f t="shared" si="4"/>
        <v>0</v>
      </c>
      <c r="H65" s="244" t="s">
        <v>164</v>
      </c>
      <c r="I65" s="244" t="s">
        <v>165</v>
      </c>
      <c r="J65" s="2" t="s">
        <v>166</v>
      </c>
      <c r="K65" s="3">
        <v>142677796</v>
      </c>
      <c r="L65" s="3">
        <v>142677796</v>
      </c>
      <c r="M65" s="71">
        <f t="shared" si="5"/>
        <v>0</v>
      </c>
    </row>
    <row r="66" spans="1:14" x14ac:dyDescent="0.45">
      <c r="A66" s="271"/>
      <c r="B66" s="33" t="s">
        <v>167</v>
      </c>
      <c r="C66" s="33" t="s">
        <v>168</v>
      </c>
      <c r="D66" s="33" t="s">
        <v>169</v>
      </c>
      <c r="E66" s="6">
        <v>356490790</v>
      </c>
      <c r="F66" s="6">
        <v>17808106</v>
      </c>
      <c r="G66" s="109">
        <f t="shared" si="4"/>
        <v>338682684</v>
      </c>
      <c r="H66" s="245"/>
      <c r="I66" s="245"/>
      <c r="J66" s="2" t="s">
        <v>170</v>
      </c>
      <c r="K66" s="3">
        <v>1481532</v>
      </c>
      <c r="L66" s="3">
        <v>1481532</v>
      </c>
      <c r="M66" s="71">
        <f t="shared" si="5"/>
        <v>0</v>
      </c>
    </row>
    <row r="67" spans="1:14" x14ac:dyDescent="0.45">
      <c r="A67" s="271"/>
      <c r="B67" s="33" t="s">
        <v>171</v>
      </c>
      <c r="C67" s="33" t="s">
        <v>171</v>
      </c>
      <c r="D67" s="33" t="s">
        <v>171</v>
      </c>
      <c r="E67" s="6"/>
      <c r="F67" s="6">
        <v>445573007</v>
      </c>
      <c r="G67" s="109">
        <f t="shared" si="4"/>
        <v>-445573007</v>
      </c>
      <c r="H67" s="244" t="s">
        <v>172</v>
      </c>
      <c r="I67" s="244" t="s">
        <v>173</v>
      </c>
      <c r="J67" s="2" t="s">
        <v>174</v>
      </c>
      <c r="K67" s="3">
        <v>255672</v>
      </c>
      <c r="L67" s="3">
        <v>124242</v>
      </c>
      <c r="M67" s="71">
        <f t="shared" si="5"/>
        <v>131430</v>
      </c>
    </row>
    <row r="68" spans="1:14" x14ac:dyDescent="0.45">
      <c r="A68" s="271"/>
      <c r="B68" s="110"/>
      <c r="C68" s="110"/>
      <c r="D68" s="110"/>
      <c r="E68" s="6">
        <v>0</v>
      </c>
      <c r="F68" s="6">
        <v>0</v>
      </c>
      <c r="G68" s="109">
        <f t="shared" si="4"/>
        <v>0</v>
      </c>
      <c r="H68" s="245"/>
      <c r="I68" s="245"/>
      <c r="J68" s="2" t="s">
        <v>175</v>
      </c>
      <c r="K68" s="3">
        <v>13389532</v>
      </c>
      <c r="L68" s="3">
        <v>17365490</v>
      </c>
      <c r="M68" s="71">
        <f t="shared" si="5"/>
        <v>-3975958</v>
      </c>
    </row>
    <row r="69" spans="1:14" s="177" customFormat="1" ht="17.5" thickBot="1" x14ac:dyDescent="0.5">
      <c r="A69" s="272"/>
      <c r="B69" s="254" t="s">
        <v>176</v>
      </c>
      <c r="C69" s="255"/>
      <c r="D69" s="256"/>
      <c r="E69" s="173">
        <f>SUM(E58:E68)</f>
        <v>4682420000</v>
      </c>
      <c r="F69" s="173">
        <f>SUM(F58:F68)</f>
        <v>4689525491</v>
      </c>
      <c r="G69" s="174">
        <f>SUM(G58:G68)</f>
        <v>-7105491</v>
      </c>
      <c r="H69" s="267" t="s">
        <v>176</v>
      </c>
      <c r="I69" s="268"/>
      <c r="J69" s="269"/>
      <c r="K69" s="175">
        <f>SUM(K58:K68)</f>
        <v>4682420000</v>
      </c>
      <c r="L69" s="175">
        <f>SUM(L58:L68)</f>
        <v>4689525491</v>
      </c>
      <c r="M69" s="176">
        <f>SUM(M58:M68)</f>
        <v>-7105491</v>
      </c>
      <c r="N69" s="181"/>
    </row>
    <row r="70" spans="1:14" x14ac:dyDescent="0.45">
      <c r="A70" s="257" t="s">
        <v>121</v>
      </c>
      <c r="B70" s="253" t="s">
        <v>66</v>
      </c>
      <c r="C70" s="33" t="s">
        <v>67</v>
      </c>
      <c r="D70" s="33" t="s">
        <v>68</v>
      </c>
      <c r="E70" s="6">
        <v>316514180</v>
      </c>
      <c r="F70" s="6">
        <v>313613466</v>
      </c>
      <c r="G70" s="109">
        <f t="shared" ref="G70:G80" si="6">E70-F70</f>
        <v>2900714</v>
      </c>
      <c r="H70" s="2" t="s">
        <v>69</v>
      </c>
      <c r="I70" s="2" t="s">
        <v>70</v>
      </c>
      <c r="J70" s="2" t="s">
        <v>71</v>
      </c>
      <c r="K70" s="61">
        <v>0</v>
      </c>
      <c r="L70" s="61">
        <v>0</v>
      </c>
      <c r="M70" s="63">
        <f>K70-L70</f>
        <v>0</v>
      </c>
    </row>
    <row r="71" spans="1:14" x14ac:dyDescent="0.45">
      <c r="A71" s="258"/>
      <c r="B71" s="242"/>
      <c r="C71" s="33" t="s">
        <v>72</v>
      </c>
      <c r="D71" s="33" t="s">
        <v>116</v>
      </c>
      <c r="E71" s="6">
        <v>0</v>
      </c>
      <c r="F71" s="6">
        <v>0</v>
      </c>
      <c r="G71" s="109">
        <f t="shared" si="6"/>
        <v>0</v>
      </c>
      <c r="H71" s="2" t="s">
        <v>73</v>
      </c>
      <c r="I71" s="2" t="s">
        <v>74</v>
      </c>
      <c r="J71" s="2" t="s">
        <v>75</v>
      </c>
      <c r="K71" s="61">
        <v>2000000</v>
      </c>
      <c r="L71" s="61">
        <v>2500000</v>
      </c>
      <c r="M71" s="63">
        <f t="shared" ref="M71:M80" si="7">K71-L71</f>
        <v>-500000</v>
      </c>
    </row>
    <row r="72" spans="1:14" ht="32" x14ac:dyDescent="0.45">
      <c r="A72" s="258"/>
      <c r="B72" s="243"/>
      <c r="C72" s="33" t="s">
        <v>76</v>
      </c>
      <c r="D72" s="100" t="s">
        <v>77</v>
      </c>
      <c r="E72" s="6">
        <v>38600000</v>
      </c>
      <c r="F72" s="6">
        <v>34811110</v>
      </c>
      <c r="G72" s="109">
        <f t="shared" si="6"/>
        <v>3788890</v>
      </c>
      <c r="H72" s="2" t="s">
        <v>78</v>
      </c>
      <c r="I72" s="2" t="s">
        <v>79</v>
      </c>
      <c r="J72" s="2" t="s">
        <v>80</v>
      </c>
      <c r="K72" s="61">
        <v>567994000</v>
      </c>
      <c r="L72" s="61">
        <v>567445590</v>
      </c>
      <c r="M72" s="63">
        <f t="shared" si="7"/>
        <v>548410</v>
      </c>
    </row>
    <row r="73" spans="1:14" x14ac:dyDescent="0.45">
      <c r="A73" s="258"/>
      <c r="B73" s="33" t="s">
        <v>81</v>
      </c>
      <c r="C73" s="33" t="s">
        <v>82</v>
      </c>
      <c r="D73" s="33" t="s">
        <v>117</v>
      </c>
      <c r="E73" s="6">
        <v>16000000</v>
      </c>
      <c r="F73" s="6">
        <v>16000000</v>
      </c>
      <c r="G73" s="109">
        <f t="shared" si="6"/>
        <v>0</v>
      </c>
      <c r="H73" s="244" t="s">
        <v>83</v>
      </c>
      <c r="I73" s="244" t="s">
        <v>84</v>
      </c>
      <c r="J73" s="2" t="s">
        <v>85</v>
      </c>
      <c r="K73" s="61">
        <v>208160500</v>
      </c>
      <c r="L73" s="61">
        <v>213167526</v>
      </c>
      <c r="M73" s="63">
        <f t="shared" si="7"/>
        <v>-5007026</v>
      </c>
      <c r="N73" s="7">
        <f>L73+L74</f>
        <v>274469520</v>
      </c>
    </row>
    <row r="74" spans="1:14" x14ac:dyDescent="0.45">
      <c r="A74" s="258"/>
      <c r="B74" s="33" t="s">
        <v>86</v>
      </c>
      <c r="C74" s="33" t="s">
        <v>87</v>
      </c>
      <c r="D74" s="33" t="s">
        <v>88</v>
      </c>
      <c r="E74" s="6">
        <v>521085820</v>
      </c>
      <c r="F74" s="6">
        <v>435062843</v>
      </c>
      <c r="G74" s="109">
        <f t="shared" si="6"/>
        <v>86022977</v>
      </c>
      <c r="H74" s="245"/>
      <c r="I74" s="245"/>
      <c r="J74" s="2" t="s">
        <v>89</v>
      </c>
      <c r="K74" s="61">
        <v>40015000</v>
      </c>
      <c r="L74" s="61">
        <v>61301994</v>
      </c>
      <c r="M74" s="63">
        <f t="shared" si="7"/>
        <v>-21286994</v>
      </c>
    </row>
    <row r="75" spans="1:14" x14ac:dyDescent="0.45">
      <c r="A75" s="258"/>
      <c r="B75" s="33" t="s">
        <v>90</v>
      </c>
      <c r="C75" s="33" t="s">
        <v>91</v>
      </c>
      <c r="D75" s="33" t="s">
        <v>118</v>
      </c>
      <c r="E75" s="6">
        <v>0</v>
      </c>
      <c r="F75" s="6">
        <v>0</v>
      </c>
      <c r="G75" s="109">
        <f t="shared" si="6"/>
        <v>0</v>
      </c>
      <c r="H75" s="2" t="s">
        <v>92</v>
      </c>
      <c r="I75" s="2" t="s">
        <v>93</v>
      </c>
      <c r="J75" s="2" t="s">
        <v>94</v>
      </c>
      <c r="K75" s="61">
        <v>0</v>
      </c>
      <c r="L75" s="61">
        <v>0</v>
      </c>
      <c r="M75" s="63">
        <f t="shared" si="7"/>
        <v>0</v>
      </c>
    </row>
    <row r="76" spans="1:14" x14ac:dyDescent="0.45">
      <c r="A76" s="258"/>
      <c r="B76" s="33" t="s">
        <v>95</v>
      </c>
      <c r="C76" s="33" t="s">
        <v>96</v>
      </c>
      <c r="D76" s="33" t="s">
        <v>119</v>
      </c>
      <c r="E76" s="6">
        <v>0</v>
      </c>
      <c r="F76" s="6">
        <v>0</v>
      </c>
      <c r="G76" s="109">
        <f t="shared" si="6"/>
        <v>0</v>
      </c>
      <c r="H76" s="2" t="s">
        <v>97</v>
      </c>
      <c r="I76" s="2" t="s">
        <v>98</v>
      </c>
      <c r="J76" s="2" t="s">
        <v>99</v>
      </c>
      <c r="K76" s="61">
        <v>0</v>
      </c>
      <c r="L76" s="61">
        <v>0</v>
      </c>
      <c r="M76" s="63">
        <f t="shared" si="7"/>
        <v>0</v>
      </c>
    </row>
    <row r="77" spans="1:14" x14ac:dyDescent="0.45">
      <c r="A77" s="258"/>
      <c r="B77" s="33" t="s">
        <v>100</v>
      </c>
      <c r="C77" s="33" t="s">
        <v>101</v>
      </c>
      <c r="D77" s="33" t="s">
        <v>102</v>
      </c>
      <c r="E77" s="6">
        <v>1800000</v>
      </c>
      <c r="F77" s="6">
        <v>1800000</v>
      </c>
      <c r="G77" s="109">
        <f t="shared" si="6"/>
        <v>0</v>
      </c>
      <c r="H77" s="244" t="s">
        <v>103</v>
      </c>
      <c r="I77" s="244" t="s">
        <v>104</v>
      </c>
      <c r="J77" s="2" t="s">
        <v>105</v>
      </c>
      <c r="K77" s="61">
        <v>64473973</v>
      </c>
      <c r="L77" s="61">
        <v>64473973</v>
      </c>
      <c r="M77" s="63">
        <f t="shared" si="7"/>
        <v>0</v>
      </c>
    </row>
    <row r="78" spans="1:14" x14ac:dyDescent="0.45">
      <c r="A78" s="258"/>
      <c r="B78" s="33" t="s">
        <v>106</v>
      </c>
      <c r="C78" s="33" t="s">
        <v>107</v>
      </c>
      <c r="D78" s="33" t="s">
        <v>120</v>
      </c>
      <c r="E78" s="6">
        <v>15000000</v>
      </c>
      <c r="F78" s="6">
        <v>12255798</v>
      </c>
      <c r="G78" s="109">
        <f t="shared" si="6"/>
        <v>2744202</v>
      </c>
      <c r="H78" s="245"/>
      <c r="I78" s="245"/>
      <c r="J78" s="2" t="s">
        <v>108</v>
      </c>
      <c r="K78" s="61">
        <v>24300733</v>
      </c>
      <c r="L78" s="61">
        <v>24300733</v>
      </c>
      <c r="M78" s="63">
        <f t="shared" si="7"/>
        <v>0</v>
      </c>
    </row>
    <row r="79" spans="1:14" x14ac:dyDescent="0.45">
      <c r="A79" s="258"/>
      <c r="B79" s="33" t="s">
        <v>109</v>
      </c>
      <c r="C79" s="33" t="s">
        <v>109</v>
      </c>
      <c r="D79" s="33" t="s">
        <v>109</v>
      </c>
      <c r="E79" s="6">
        <v>0</v>
      </c>
      <c r="F79" s="6">
        <v>121701912</v>
      </c>
      <c r="G79" s="109">
        <f t="shared" si="6"/>
        <v>-121701912</v>
      </c>
      <c r="H79" s="244" t="s">
        <v>110</v>
      </c>
      <c r="I79" s="244" t="s">
        <v>111</v>
      </c>
      <c r="J79" s="2" t="s">
        <v>112</v>
      </c>
      <c r="K79" s="61">
        <v>105794</v>
      </c>
      <c r="L79" s="61">
        <v>105313</v>
      </c>
      <c r="M79" s="63">
        <f t="shared" si="7"/>
        <v>481</v>
      </c>
    </row>
    <row r="80" spans="1:14" x14ac:dyDescent="0.45">
      <c r="A80" s="258"/>
      <c r="B80" s="110"/>
      <c r="C80" s="110"/>
      <c r="D80" s="110"/>
      <c r="E80" s="6">
        <v>0</v>
      </c>
      <c r="F80" s="6">
        <v>0</v>
      </c>
      <c r="G80" s="109">
        <f t="shared" si="6"/>
        <v>0</v>
      </c>
      <c r="H80" s="245"/>
      <c r="I80" s="245"/>
      <c r="J80" s="2" t="s">
        <v>113</v>
      </c>
      <c r="K80" s="61">
        <v>1950000</v>
      </c>
      <c r="L80" s="61">
        <v>1950000</v>
      </c>
      <c r="M80" s="63">
        <f t="shared" si="7"/>
        <v>0</v>
      </c>
    </row>
    <row r="81" spans="1:14" ht="17.5" thickBot="1" x14ac:dyDescent="0.5">
      <c r="A81" s="259"/>
      <c r="B81" s="260" t="s">
        <v>114</v>
      </c>
      <c r="C81" s="261"/>
      <c r="D81" s="262"/>
      <c r="E81" s="157">
        <f>SUM(E70:E80)</f>
        <v>909000000</v>
      </c>
      <c r="F81" s="157">
        <f>SUM(F70:F80)</f>
        <v>935245129</v>
      </c>
      <c r="G81" s="158">
        <f>SUM(G70:G80)</f>
        <v>-26245129</v>
      </c>
      <c r="H81" s="263" t="s">
        <v>114</v>
      </c>
      <c r="I81" s="264"/>
      <c r="J81" s="265"/>
      <c r="K81" s="78">
        <f>SUM(K70:K80)</f>
        <v>909000000</v>
      </c>
      <c r="L81" s="78">
        <f>SUM(L70:L80)</f>
        <v>935245129</v>
      </c>
      <c r="M81" s="79">
        <f>SUM(M70:M80)</f>
        <v>-26245129</v>
      </c>
    </row>
    <row r="82" spans="1:14" customFormat="1" ht="13.5" customHeight="1" x14ac:dyDescent="0.45">
      <c r="A82" s="286" t="s">
        <v>299</v>
      </c>
      <c r="B82" s="289" t="s">
        <v>181</v>
      </c>
      <c r="C82" s="113" t="s">
        <v>182</v>
      </c>
      <c r="D82" s="113" t="s">
        <v>183</v>
      </c>
      <c r="E82" s="114">
        <v>1977603736</v>
      </c>
      <c r="F82" s="114">
        <v>1836357121</v>
      </c>
      <c r="G82" s="115">
        <f>E82-F82</f>
        <v>141246615</v>
      </c>
      <c r="H82" s="18" t="s">
        <v>256</v>
      </c>
      <c r="I82" s="19" t="s">
        <v>257</v>
      </c>
      <c r="J82" s="20" t="s">
        <v>258</v>
      </c>
      <c r="K82" s="64">
        <v>518869800</v>
      </c>
      <c r="L82" s="64">
        <v>440601249</v>
      </c>
      <c r="M82" s="65">
        <f>K82-L82</f>
        <v>78268551</v>
      </c>
    </row>
    <row r="83" spans="1:14" customFormat="1" x14ac:dyDescent="0.45">
      <c r="A83" s="287"/>
      <c r="B83" s="290"/>
      <c r="C83" s="116" t="s">
        <v>187</v>
      </c>
      <c r="D83" s="116" t="s">
        <v>188</v>
      </c>
      <c r="E83" s="117">
        <v>42590000</v>
      </c>
      <c r="F83" s="117">
        <v>13019160</v>
      </c>
      <c r="G83" s="118">
        <f>E83-F83</f>
        <v>29570840</v>
      </c>
      <c r="H83" s="30" t="s">
        <v>298</v>
      </c>
      <c r="I83" s="21" t="s">
        <v>300</v>
      </c>
      <c r="J83" s="22" t="s">
        <v>301</v>
      </c>
      <c r="K83" s="66">
        <v>600000</v>
      </c>
      <c r="L83" s="66">
        <v>777000</v>
      </c>
      <c r="M83" s="67">
        <f>K83-L83</f>
        <v>-177000</v>
      </c>
    </row>
    <row r="84" spans="1:14" customFormat="1" ht="32" x14ac:dyDescent="0.45">
      <c r="A84" s="287"/>
      <c r="B84" s="291"/>
      <c r="C84" s="119" t="s">
        <v>192</v>
      </c>
      <c r="D84" s="119" t="s">
        <v>193</v>
      </c>
      <c r="E84" s="117">
        <v>363405000</v>
      </c>
      <c r="F84" s="117">
        <v>137164110</v>
      </c>
      <c r="G84" s="118">
        <f t="shared" ref="G84:G95" si="8">E84-F84</f>
        <v>226240890</v>
      </c>
      <c r="H84" s="25" t="s">
        <v>259</v>
      </c>
      <c r="I84" s="52" t="s">
        <v>260</v>
      </c>
      <c r="J84" s="52" t="s">
        <v>318</v>
      </c>
      <c r="K84" s="23">
        <v>492236540</v>
      </c>
      <c r="L84" s="23">
        <v>492242099</v>
      </c>
      <c r="M84" s="67">
        <f t="shared" ref="M84" si="9">K84-L84</f>
        <v>-5559</v>
      </c>
    </row>
    <row r="85" spans="1:14" customFormat="1" x14ac:dyDescent="0.45">
      <c r="A85" s="287"/>
      <c r="B85" s="116" t="s">
        <v>197</v>
      </c>
      <c r="C85" s="116" t="s">
        <v>198</v>
      </c>
      <c r="D85" s="116" t="s">
        <v>244</v>
      </c>
      <c r="E85" s="117">
        <v>159328000</v>
      </c>
      <c r="F85" s="117">
        <v>31844521</v>
      </c>
      <c r="G85" s="118">
        <f t="shared" si="8"/>
        <v>127483479</v>
      </c>
      <c r="H85" s="292" t="s">
        <v>261</v>
      </c>
      <c r="I85" s="294" t="s">
        <v>262</v>
      </c>
      <c r="J85" s="52" t="s">
        <v>263</v>
      </c>
      <c r="K85" s="66">
        <v>0</v>
      </c>
      <c r="L85" s="66">
        <v>0</v>
      </c>
      <c r="M85" s="67">
        <v>0</v>
      </c>
      <c r="N85" s="31">
        <f>L85+L86</f>
        <v>124175135</v>
      </c>
    </row>
    <row r="86" spans="1:14" customFormat="1" x14ac:dyDescent="0.45">
      <c r="A86" s="287"/>
      <c r="B86" s="119" t="s">
        <v>203</v>
      </c>
      <c r="C86" s="119" t="s">
        <v>237</v>
      </c>
      <c r="D86" s="119" t="s">
        <v>264</v>
      </c>
      <c r="E86" s="117">
        <v>1143447513</v>
      </c>
      <c r="F86" s="117">
        <v>956968495</v>
      </c>
      <c r="G86" s="118">
        <f t="shared" si="8"/>
        <v>186479018</v>
      </c>
      <c r="H86" s="293"/>
      <c r="I86" s="295"/>
      <c r="J86" s="52" t="s">
        <v>265</v>
      </c>
      <c r="K86" s="66">
        <v>81600000</v>
      </c>
      <c r="L86" s="135">
        <v>124175135</v>
      </c>
      <c r="M86" s="67">
        <v>-42575135</v>
      </c>
    </row>
    <row r="87" spans="1:14" customFormat="1" x14ac:dyDescent="0.45">
      <c r="A87" s="287"/>
      <c r="B87" s="119" t="s">
        <v>245</v>
      </c>
      <c r="C87" s="119" t="s">
        <v>246</v>
      </c>
      <c r="D87" s="119" t="s">
        <v>209</v>
      </c>
      <c r="E87" s="120">
        <v>0</v>
      </c>
      <c r="F87" s="120">
        <v>0</v>
      </c>
      <c r="G87" s="118">
        <f t="shared" si="8"/>
        <v>0</v>
      </c>
      <c r="H87" s="292" t="s">
        <v>266</v>
      </c>
      <c r="I87" s="294" t="s">
        <v>267</v>
      </c>
      <c r="J87" s="24" t="s">
        <v>268</v>
      </c>
      <c r="K87" s="23">
        <v>1568742590</v>
      </c>
      <c r="L87" s="23">
        <v>1520282130</v>
      </c>
      <c r="M87" s="67">
        <v>48460460</v>
      </c>
    </row>
    <row r="88" spans="1:14" customFormat="1" x14ac:dyDescent="0.45">
      <c r="A88" s="287"/>
      <c r="B88" s="119" t="s">
        <v>269</v>
      </c>
      <c r="C88" s="119" t="s">
        <v>270</v>
      </c>
      <c r="D88" s="119" t="s">
        <v>271</v>
      </c>
      <c r="E88" s="120">
        <v>0</v>
      </c>
      <c r="F88" s="120">
        <v>0</v>
      </c>
      <c r="G88" s="118">
        <f t="shared" si="8"/>
        <v>0</v>
      </c>
      <c r="H88" s="293"/>
      <c r="I88" s="295"/>
      <c r="J88" s="24" t="s">
        <v>272</v>
      </c>
      <c r="K88" s="23">
        <v>256002480</v>
      </c>
      <c r="L88" s="23">
        <v>241120370</v>
      </c>
      <c r="M88" s="67">
        <v>14882110</v>
      </c>
    </row>
    <row r="89" spans="1:14" customFormat="1" x14ac:dyDescent="0.45">
      <c r="A89" s="287"/>
      <c r="B89" s="119" t="s">
        <v>273</v>
      </c>
      <c r="C89" s="119" t="s">
        <v>274</v>
      </c>
      <c r="D89" s="119" t="s">
        <v>275</v>
      </c>
      <c r="E89" s="120">
        <v>6613157</v>
      </c>
      <c r="F89" s="120">
        <v>832870</v>
      </c>
      <c r="G89" s="118">
        <f t="shared" si="8"/>
        <v>5780287</v>
      </c>
      <c r="H89" s="25" t="s">
        <v>276</v>
      </c>
      <c r="I89" s="52" t="s">
        <v>277</v>
      </c>
      <c r="J89" s="52" t="s">
        <v>278</v>
      </c>
      <c r="K89" s="23">
        <v>0</v>
      </c>
      <c r="L89" s="26">
        <v>0</v>
      </c>
      <c r="M89" s="67">
        <v>0</v>
      </c>
    </row>
    <row r="90" spans="1:14" customFormat="1" x14ac:dyDescent="0.45">
      <c r="A90" s="287"/>
      <c r="B90" s="116" t="s">
        <v>279</v>
      </c>
      <c r="C90" s="116" t="s">
        <v>280</v>
      </c>
      <c r="D90" s="116" t="s">
        <v>281</v>
      </c>
      <c r="E90" s="120">
        <v>20184536</v>
      </c>
      <c r="F90" s="120">
        <v>0</v>
      </c>
      <c r="G90" s="118">
        <f t="shared" si="8"/>
        <v>20184536</v>
      </c>
      <c r="H90" s="25" t="s">
        <v>282</v>
      </c>
      <c r="I90" s="52" t="s">
        <v>283</v>
      </c>
      <c r="J90" s="52" t="s">
        <v>284</v>
      </c>
      <c r="K90" s="23"/>
      <c r="L90" s="26"/>
      <c r="M90" s="67">
        <v>0</v>
      </c>
    </row>
    <row r="91" spans="1:14" customFormat="1" x14ac:dyDescent="0.45">
      <c r="A91" s="287"/>
      <c r="B91" s="296" t="s">
        <v>285</v>
      </c>
      <c r="C91" s="298" t="s">
        <v>286</v>
      </c>
      <c r="D91" s="116" t="s">
        <v>247</v>
      </c>
      <c r="E91" s="120">
        <v>0</v>
      </c>
      <c r="F91" s="120">
        <v>0</v>
      </c>
      <c r="G91" s="118">
        <f t="shared" si="8"/>
        <v>0</v>
      </c>
      <c r="H91" s="292" t="s">
        <v>287</v>
      </c>
      <c r="I91" s="294" t="s">
        <v>288</v>
      </c>
      <c r="J91" s="52" t="s">
        <v>289</v>
      </c>
      <c r="K91" s="23">
        <v>891384532</v>
      </c>
      <c r="L91" s="23">
        <v>891384532</v>
      </c>
      <c r="M91" s="67">
        <v>0</v>
      </c>
    </row>
    <row r="92" spans="1:14" customFormat="1" x14ac:dyDescent="0.45">
      <c r="A92" s="287"/>
      <c r="B92" s="297"/>
      <c r="C92" s="298"/>
      <c r="D92" s="116" t="s">
        <v>290</v>
      </c>
      <c r="E92" s="120">
        <v>0</v>
      </c>
      <c r="F92" s="120">
        <v>0</v>
      </c>
      <c r="G92" s="118">
        <f t="shared" si="8"/>
        <v>0</v>
      </c>
      <c r="H92" s="293"/>
      <c r="I92" s="295"/>
      <c r="J92" s="52" t="s">
        <v>297</v>
      </c>
      <c r="K92" s="23">
        <v>146229866</v>
      </c>
      <c r="L92" s="23">
        <v>146229866</v>
      </c>
      <c r="M92" s="67">
        <v>0</v>
      </c>
    </row>
    <row r="93" spans="1:14" customFormat="1" x14ac:dyDescent="0.45">
      <c r="A93" s="287"/>
      <c r="B93" s="299" t="s">
        <v>291</v>
      </c>
      <c r="C93" s="300" t="s">
        <v>292</v>
      </c>
      <c r="D93" s="116" t="s">
        <v>293</v>
      </c>
      <c r="E93" s="117">
        <v>179581682</v>
      </c>
      <c r="F93" s="117">
        <v>0</v>
      </c>
      <c r="G93" s="118">
        <f t="shared" si="8"/>
        <v>179581682</v>
      </c>
      <c r="H93" s="292" t="s">
        <v>248</v>
      </c>
      <c r="I93" s="301" t="s">
        <v>249</v>
      </c>
      <c r="J93" s="52" t="s">
        <v>232</v>
      </c>
      <c r="K93" s="23">
        <v>7600000</v>
      </c>
      <c r="L93" s="23">
        <v>7327402</v>
      </c>
      <c r="M93" s="67">
        <v>272598</v>
      </c>
    </row>
    <row r="94" spans="1:14" customFormat="1" x14ac:dyDescent="0.45">
      <c r="A94" s="287"/>
      <c r="B94" s="291"/>
      <c r="C94" s="300"/>
      <c r="D94" s="116" t="s">
        <v>294</v>
      </c>
      <c r="E94" s="117">
        <v>173206376</v>
      </c>
      <c r="F94" s="117">
        <v>0</v>
      </c>
      <c r="G94" s="118">
        <f t="shared" si="8"/>
        <v>173206376</v>
      </c>
      <c r="H94" s="293"/>
      <c r="I94" s="291"/>
      <c r="J94" s="52" t="s">
        <v>233</v>
      </c>
      <c r="K94" s="27">
        <v>102694192</v>
      </c>
      <c r="L94" s="27">
        <v>113673732</v>
      </c>
      <c r="M94" s="67">
        <v>-10979540</v>
      </c>
    </row>
    <row r="95" spans="1:14" customFormat="1" ht="21.75" customHeight="1" x14ac:dyDescent="0.45">
      <c r="A95" s="287"/>
      <c r="B95" s="119" t="s">
        <v>229</v>
      </c>
      <c r="C95" s="119" t="s">
        <v>229</v>
      </c>
      <c r="D95" s="116" t="s">
        <v>295</v>
      </c>
      <c r="E95" s="121"/>
      <c r="F95" s="117">
        <v>1001627238</v>
      </c>
      <c r="G95" s="118">
        <f t="shared" si="8"/>
        <v>-1001627238</v>
      </c>
      <c r="H95" s="292" t="s">
        <v>250</v>
      </c>
      <c r="I95" s="294" t="s">
        <v>251</v>
      </c>
      <c r="J95" s="52" t="s">
        <v>247</v>
      </c>
      <c r="K95" s="23">
        <v>0</v>
      </c>
      <c r="L95" s="23">
        <v>0</v>
      </c>
      <c r="M95" s="67">
        <v>0</v>
      </c>
    </row>
    <row r="96" spans="1:14" customFormat="1" ht="21" customHeight="1" x14ac:dyDescent="0.45">
      <c r="A96" s="287"/>
      <c r="B96" s="122"/>
      <c r="C96" s="122"/>
      <c r="D96" s="123"/>
      <c r="E96" s="124"/>
      <c r="F96" s="125"/>
      <c r="G96" s="126"/>
      <c r="H96" s="302"/>
      <c r="I96" s="303"/>
      <c r="J96" s="80" t="s">
        <v>252</v>
      </c>
      <c r="K96" s="81">
        <v>0</v>
      </c>
      <c r="L96" s="81">
        <v>0</v>
      </c>
      <c r="M96" s="82">
        <v>0</v>
      </c>
    </row>
    <row r="97" spans="1:15" customFormat="1" ht="16.5" customHeight="1" thickBot="1" x14ac:dyDescent="0.5">
      <c r="A97" s="288"/>
      <c r="B97" s="304" t="s">
        <v>296</v>
      </c>
      <c r="C97" s="305"/>
      <c r="D97" s="306"/>
      <c r="E97" s="159">
        <f>SUM(E82:E96)</f>
        <v>4065960000</v>
      </c>
      <c r="F97" s="159">
        <f>SUM(F82:F96)</f>
        <v>3977813515</v>
      </c>
      <c r="G97" s="160">
        <f>SUM(G82:G96)</f>
        <v>88146485</v>
      </c>
      <c r="H97" s="307" t="s">
        <v>296</v>
      </c>
      <c r="I97" s="308"/>
      <c r="J97" s="309"/>
      <c r="K97" s="83">
        <f>SUM(K82:K96)</f>
        <v>4065960000</v>
      </c>
      <c r="L97" s="83">
        <f t="shared" ref="L97:M97" si="10">SUM(L82:L96)</f>
        <v>3977813515</v>
      </c>
      <c r="M97" s="83">
        <f t="shared" si="10"/>
        <v>88146485</v>
      </c>
    </row>
    <row r="98" spans="1:15" x14ac:dyDescent="0.45">
      <c r="A98" s="273" t="s">
        <v>180</v>
      </c>
      <c r="B98" s="275" t="s">
        <v>181</v>
      </c>
      <c r="C98" s="127" t="s">
        <v>182</v>
      </c>
      <c r="D98" s="127" t="s">
        <v>183</v>
      </c>
      <c r="E98" s="128">
        <v>179301600</v>
      </c>
      <c r="F98" s="128">
        <v>177621600</v>
      </c>
      <c r="G98" s="128">
        <f>E98-F98</f>
        <v>1680000</v>
      </c>
      <c r="H98" s="68" t="s">
        <v>184</v>
      </c>
      <c r="I98" s="68" t="s">
        <v>185</v>
      </c>
      <c r="J98" s="68" t="s">
        <v>186</v>
      </c>
      <c r="K98" s="69"/>
      <c r="L98" s="69"/>
      <c r="M98" s="70">
        <f>K98-L98</f>
        <v>0</v>
      </c>
    </row>
    <row r="99" spans="1:15" x14ac:dyDescent="0.45">
      <c r="A99" s="274"/>
      <c r="B99" s="276"/>
      <c r="C99" s="127" t="s">
        <v>187</v>
      </c>
      <c r="D99" s="127" t="s">
        <v>188</v>
      </c>
      <c r="E99" s="128">
        <v>400000</v>
      </c>
      <c r="F99" s="128">
        <v>400000</v>
      </c>
      <c r="G99" s="128">
        <f t="shared" ref="G99:G108" si="11">E99-F99</f>
        <v>0</v>
      </c>
      <c r="H99" s="68" t="s">
        <v>189</v>
      </c>
      <c r="I99" s="68" t="s">
        <v>190</v>
      </c>
      <c r="J99" s="68" t="s">
        <v>191</v>
      </c>
      <c r="K99" s="69"/>
      <c r="L99" s="69"/>
      <c r="M99" s="70">
        <f t="shared" ref="M99:M108" si="12">K99-L99</f>
        <v>0</v>
      </c>
    </row>
    <row r="100" spans="1:15" ht="27.75" customHeight="1" x14ac:dyDescent="0.45">
      <c r="A100" s="274"/>
      <c r="B100" s="277"/>
      <c r="C100" s="127" t="s">
        <v>192</v>
      </c>
      <c r="D100" s="129" t="s">
        <v>193</v>
      </c>
      <c r="E100" s="128">
        <v>41212220</v>
      </c>
      <c r="F100" s="128">
        <v>39925136</v>
      </c>
      <c r="G100" s="128">
        <f t="shared" si="11"/>
        <v>1287084</v>
      </c>
      <c r="H100" s="68" t="s">
        <v>194</v>
      </c>
      <c r="I100" s="68" t="s">
        <v>195</v>
      </c>
      <c r="J100" s="68" t="s">
        <v>196</v>
      </c>
      <c r="K100" s="69">
        <v>265575820</v>
      </c>
      <c r="L100" s="69">
        <v>265128820</v>
      </c>
      <c r="M100" s="70">
        <f t="shared" si="12"/>
        <v>447000</v>
      </c>
    </row>
    <row r="101" spans="1:15" x14ac:dyDescent="0.45">
      <c r="A101" s="274"/>
      <c r="B101" s="127" t="s">
        <v>197</v>
      </c>
      <c r="C101" s="127" t="s">
        <v>198</v>
      </c>
      <c r="D101" s="127" t="s">
        <v>199</v>
      </c>
      <c r="E101" s="128">
        <v>9708068</v>
      </c>
      <c r="F101" s="128">
        <v>5455000</v>
      </c>
      <c r="G101" s="128">
        <f t="shared" si="11"/>
        <v>4253068</v>
      </c>
      <c r="H101" s="278" t="s">
        <v>200</v>
      </c>
      <c r="I101" s="278" t="s">
        <v>201</v>
      </c>
      <c r="J101" s="68" t="s">
        <v>202</v>
      </c>
      <c r="K101" s="69">
        <v>1000000</v>
      </c>
      <c r="L101" s="69">
        <v>1000000</v>
      </c>
      <c r="M101" s="70">
        <f t="shared" si="12"/>
        <v>0</v>
      </c>
    </row>
    <row r="102" spans="1:15" x14ac:dyDescent="0.45">
      <c r="A102" s="274"/>
      <c r="B102" s="127" t="s">
        <v>203</v>
      </c>
      <c r="C102" s="127" t="s">
        <v>204</v>
      </c>
      <c r="D102" s="127" t="s">
        <v>205</v>
      </c>
      <c r="E102" s="128">
        <v>40300000</v>
      </c>
      <c r="F102" s="128">
        <v>34332130</v>
      </c>
      <c r="G102" s="128">
        <f t="shared" si="11"/>
        <v>5967870</v>
      </c>
      <c r="H102" s="279"/>
      <c r="I102" s="279"/>
      <c r="J102" s="68" t="s">
        <v>206</v>
      </c>
      <c r="K102" s="69">
        <v>1000000</v>
      </c>
      <c r="L102" s="69">
        <v>1000000</v>
      </c>
      <c r="M102" s="70">
        <f t="shared" si="12"/>
        <v>0</v>
      </c>
    </row>
    <row r="103" spans="1:15" x14ac:dyDescent="0.45">
      <c r="A103" s="274"/>
      <c r="B103" s="127" t="s">
        <v>207</v>
      </c>
      <c r="C103" s="127" t="s">
        <v>208</v>
      </c>
      <c r="D103" s="127" t="s">
        <v>209</v>
      </c>
      <c r="E103" s="128"/>
      <c r="F103" s="128"/>
      <c r="G103" s="128">
        <f t="shared" si="11"/>
        <v>0</v>
      </c>
      <c r="H103" s="68" t="s">
        <v>210</v>
      </c>
      <c r="I103" s="68" t="s">
        <v>211</v>
      </c>
      <c r="J103" s="68" t="s">
        <v>212</v>
      </c>
      <c r="K103" s="69"/>
      <c r="L103" s="69"/>
      <c r="M103" s="70">
        <f t="shared" si="12"/>
        <v>0</v>
      </c>
    </row>
    <row r="104" spans="1:15" x14ac:dyDescent="0.45">
      <c r="A104" s="274"/>
      <c r="B104" s="127" t="s">
        <v>213</v>
      </c>
      <c r="C104" s="127" t="s">
        <v>214</v>
      </c>
      <c r="D104" s="127" t="s">
        <v>215</v>
      </c>
      <c r="E104" s="128"/>
      <c r="F104" s="128"/>
      <c r="G104" s="128">
        <f t="shared" si="11"/>
        <v>0</v>
      </c>
      <c r="H104" s="68" t="s">
        <v>216</v>
      </c>
      <c r="I104" s="68" t="s">
        <v>217</v>
      </c>
      <c r="J104" s="68" t="s">
        <v>218</v>
      </c>
      <c r="K104" s="69"/>
      <c r="L104" s="69"/>
      <c r="M104" s="70">
        <f t="shared" si="12"/>
        <v>0</v>
      </c>
    </row>
    <row r="105" spans="1:15" x14ac:dyDescent="0.45">
      <c r="A105" s="274"/>
      <c r="B105" s="127" t="s">
        <v>219</v>
      </c>
      <c r="C105" s="127" t="s">
        <v>220</v>
      </c>
      <c r="D105" s="127" t="s">
        <v>221</v>
      </c>
      <c r="E105" s="128"/>
      <c r="F105" s="128"/>
      <c r="G105" s="128">
        <f t="shared" si="11"/>
        <v>0</v>
      </c>
      <c r="H105" s="278" t="s">
        <v>222</v>
      </c>
      <c r="I105" s="278" t="s">
        <v>223</v>
      </c>
      <c r="J105" s="68" t="s">
        <v>224</v>
      </c>
      <c r="K105" s="69"/>
      <c r="L105" s="69">
        <v>5788950</v>
      </c>
      <c r="M105" s="70">
        <f t="shared" si="12"/>
        <v>-5788950</v>
      </c>
    </row>
    <row r="106" spans="1:15" x14ac:dyDescent="0.45">
      <c r="A106" s="274"/>
      <c r="B106" s="127" t="s">
        <v>225</v>
      </c>
      <c r="C106" s="127" t="s">
        <v>226</v>
      </c>
      <c r="D106" s="127" t="s">
        <v>227</v>
      </c>
      <c r="E106" s="128"/>
      <c r="F106" s="128">
        <v>5788950</v>
      </c>
      <c r="G106" s="128">
        <f t="shared" si="11"/>
        <v>-5788950</v>
      </c>
      <c r="H106" s="279"/>
      <c r="I106" s="279"/>
      <c r="J106" s="68" t="s">
        <v>228</v>
      </c>
      <c r="K106" s="69">
        <v>3346068</v>
      </c>
      <c r="L106" s="69">
        <v>3438708</v>
      </c>
      <c r="M106" s="70">
        <f t="shared" si="12"/>
        <v>-92640</v>
      </c>
    </row>
    <row r="107" spans="1:15" x14ac:dyDescent="0.45">
      <c r="A107" s="274"/>
      <c r="B107" s="127" t="s">
        <v>229</v>
      </c>
      <c r="C107" s="127" t="s">
        <v>229</v>
      </c>
      <c r="D107" s="127" t="s">
        <v>229</v>
      </c>
      <c r="E107" s="128">
        <v>0</v>
      </c>
      <c r="F107" s="128">
        <v>12834024</v>
      </c>
      <c r="G107" s="128">
        <f t="shared" si="11"/>
        <v>-12834024</v>
      </c>
      <c r="H107" s="278" t="s">
        <v>230</v>
      </c>
      <c r="I107" s="278" t="s">
        <v>231</v>
      </c>
      <c r="J107" s="68" t="s">
        <v>232</v>
      </c>
      <c r="K107" s="69">
        <v>0</v>
      </c>
      <c r="L107" s="69">
        <v>362</v>
      </c>
      <c r="M107" s="70">
        <f t="shared" si="12"/>
        <v>-362</v>
      </c>
    </row>
    <row r="108" spans="1:15" x14ac:dyDescent="0.45">
      <c r="A108" s="274"/>
      <c r="B108" s="130"/>
      <c r="C108" s="130"/>
      <c r="D108" s="130"/>
      <c r="E108" s="128">
        <v>0</v>
      </c>
      <c r="F108" s="128">
        <v>0</v>
      </c>
      <c r="G108" s="128">
        <f t="shared" si="11"/>
        <v>0</v>
      </c>
      <c r="H108" s="279"/>
      <c r="I108" s="279"/>
      <c r="J108" s="68" t="s">
        <v>233</v>
      </c>
      <c r="K108" s="69">
        <v>0</v>
      </c>
      <c r="L108" s="69">
        <v>0</v>
      </c>
      <c r="M108" s="70">
        <f t="shared" si="12"/>
        <v>0</v>
      </c>
    </row>
    <row r="109" spans="1:15" ht="17.5" thickBot="1" x14ac:dyDescent="0.5">
      <c r="A109" s="274"/>
      <c r="B109" s="280" t="s">
        <v>234</v>
      </c>
      <c r="C109" s="281"/>
      <c r="D109" s="282"/>
      <c r="E109" s="161">
        <f>SUM(E98:E108)</f>
        <v>270921888</v>
      </c>
      <c r="F109" s="161">
        <f>SUM(F98:F108)</f>
        <v>276356840</v>
      </c>
      <c r="G109" s="162">
        <f>SUM(G98:G108)</f>
        <v>-5434952</v>
      </c>
      <c r="H109" s="283" t="s">
        <v>234</v>
      </c>
      <c r="I109" s="284"/>
      <c r="J109" s="285"/>
      <c r="K109" s="84">
        <f>SUM(K98:K108)</f>
        <v>270921888</v>
      </c>
      <c r="L109" s="84">
        <f>SUM(L98:L108)</f>
        <v>276356840</v>
      </c>
      <c r="M109" s="85">
        <f>SUM(M98:M108)</f>
        <v>-5434952</v>
      </c>
    </row>
    <row r="110" spans="1:15" ht="27.75" customHeight="1" thickTop="1" x14ac:dyDescent="0.45">
      <c r="A110" s="187" t="s">
        <v>332</v>
      </c>
      <c r="B110" s="190" t="s">
        <v>333</v>
      </c>
      <c r="C110" s="136" t="s">
        <v>334</v>
      </c>
      <c r="D110" s="136" t="s">
        <v>335</v>
      </c>
      <c r="E110" s="167">
        <v>43067740</v>
      </c>
      <c r="F110" s="167">
        <v>42483210</v>
      </c>
      <c r="G110" s="137">
        <f>E110-F110</f>
        <v>584530</v>
      </c>
      <c r="H110" s="190" t="s">
        <v>336</v>
      </c>
      <c r="I110" s="193" t="s">
        <v>337</v>
      </c>
      <c r="J110" s="138" t="s">
        <v>338</v>
      </c>
      <c r="K110" s="163">
        <v>386464000</v>
      </c>
      <c r="L110" s="163">
        <v>378371122</v>
      </c>
      <c r="M110" s="163">
        <f>K110-L110</f>
        <v>8092878</v>
      </c>
      <c r="N110" s="4" t="s">
        <v>331</v>
      </c>
    </row>
    <row r="111" spans="1:15" ht="27.75" customHeight="1" x14ac:dyDescent="0.45">
      <c r="A111" s="188"/>
      <c r="B111" s="191"/>
      <c r="C111" s="139" t="s">
        <v>339</v>
      </c>
      <c r="D111" s="139" t="s">
        <v>340</v>
      </c>
      <c r="E111" s="167">
        <v>446532508</v>
      </c>
      <c r="F111" s="167">
        <v>440506293</v>
      </c>
      <c r="G111" s="141">
        <f t="shared" ref="G111:G127" si="13">E111-F111</f>
        <v>6026215</v>
      </c>
      <c r="H111" s="192"/>
      <c r="I111" s="194"/>
      <c r="J111" s="142" t="s">
        <v>341</v>
      </c>
      <c r="K111" s="163">
        <v>3530000</v>
      </c>
      <c r="L111" s="163">
        <v>1765000</v>
      </c>
      <c r="M111" s="163">
        <f t="shared" ref="M111:M130" si="14">K111-L111</f>
        <v>1765000</v>
      </c>
      <c r="N111" s="7">
        <f>L12+L13+L25+L26+L37+L38+L49+L50+L61+L62+L73+L74+L85+L86+L101+L102</f>
        <v>1702795504</v>
      </c>
      <c r="O111" s="4">
        <v>31196500</v>
      </c>
    </row>
    <row r="112" spans="1:15" x14ac:dyDescent="0.45">
      <c r="A112" s="188"/>
      <c r="B112" s="191"/>
      <c r="C112" s="139" t="s">
        <v>342</v>
      </c>
      <c r="D112" s="139" t="s">
        <v>343</v>
      </c>
      <c r="E112" s="168">
        <v>200000</v>
      </c>
      <c r="F112" s="169"/>
      <c r="G112" s="141">
        <f t="shared" si="13"/>
        <v>200000</v>
      </c>
      <c r="H112" s="195" t="s">
        <v>344</v>
      </c>
      <c r="I112" s="143" t="s">
        <v>345</v>
      </c>
      <c r="J112" s="142" t="s">
        <v>346</v>
      </c>
      <c r="K112" s="163">
        <v>25677000</v>
      </c>
      <c r="L112" s="163">
        <v>21091400</v>
      </c>
      <c r="M112" s="163">
        <f t="shared" si="14"/>
        <v>4585600</v>
      </c>
      <c r="N112" s="7">
        <f>N111+O111</f>
        <v>1733992004</v>
      </c>
    </row>
    <row r="113" spans="1:13" ht="32" x14ac:dyDescent="0.45">
      <c r="A113" s="188"/>
      <c r="B113" s="192"/>
      <c r="C113" s="139" t="s">
        <v>347</v>
      </c>
      <c r="D113" s="139" t="s">
        <v>348</v>
      </c>
      <c r="E113" s="167">
        <v>97760760</v>
      </c>
      <c r="F113" s="167">
        <v>92506261</v>
      </c>
      <c r="G113" s="141">
        <f t="shared" si="13"/>
        <v>5254499</v>
      </c>
      <c r="H113" s="196"/>
      <c r="I113" s="142" t="s">
        <v>349</v>
      </c>
      <c r="J113" s="142" t="s">
        <v>350</v>
      </c>
      <c r="K113" s="163">
        <v>53145000</v>
      </c>
      <c r="L113" s="163">
        <v>52614600</v>
      </c>
      <c r="M113" s="163">
        <f t="shared" si="14"/>
        <v>530400</v>
      </c>
    </row>
    <row r="114" spans="1:13" ht="32" x14ac:dyDescent="0.45">
      <c r="A114" s="188"/>
      <c r="B114" s="197" t="s">
        <v>351</v>
      </c>
      <c r="C114" s="139" t="s">
        <v>352</v>
      </c>
      <c r="D114" s="139" t="s">
        <v>353</v>
      </c>
      <c r="E114" s="168">
        <v>50887960</v>
      </c>
      <c r="F114" s="168">
        <v>43914807</v>
      </c>
      <c r="G114" s="141">
        <f t="shared" si="13"/>
        <v>6973153</v>
      </c>
      <c r="H114" s="195" t="s">
        <v>354</v>
      </c>
      <c r="I114" s="142" t="s">
        <v>355</v>
      </c>
      <c r="J114" s="142" t="s">
        <v>356</v>
      </c>
      <c r="K114" s="163">
        <v>294192961</v>
      </c>
      <c r="L114" s="163">
        <v>286700240</v>
      </c>
      <c r="M114" s="163">
        <f t="shared" si="14"/>
        <v>7492721</v>
      </c>
    </row>
    <row r="115" spans="1:13" x14ac:dyDescent="0.45">
      <c r="A115" s="188"/>
      <c r="B115" s="192"/>
      <c r="C115" s="139" t="s">
        <v>357</v>
      </c>
      <c r="D115" s="139" t="s">
        <v>358</v>
      </c>
      <c r="E115" s="167">
        <v>9678000</v>
      </c>
      <c r="F115" s="167">
        <v>8435865</v>
      </c>
      <c r="G115" s="141">
        <f t="shared" si="13"/>
        <v>1242135</v>
      </c>
      <c r="H115" s="196"/>
      <c r="I115" s="198" t="s">
        <v>359</v>
      </c>
      <c r="J115" s="142" t="s">
        <v>360</v>
      </c>
      <c r="K115" s="164"/>
      <c r="L115" s="164"/>
      <c r="M115" s="163">
        <f t="shared" si="14"/>
        <v>0</v>
      </c>
    </row>
    <row r="116" spans="1:13" x14ac:dyDescent="0.45">
      <c r="A116" s="188"/>
      <c r="B116" s="144" t="s">
        <v>361</v>
      </c>
      <c r="C116" s="139" t="s">
        <v>362</v>
      </c>
      <c r="D116" s="139" t="s">
        <v>363</v>
      </c>
      <c r="E116" s="167">
        <v>109076000</v>
      </c>
      <c r="F116" s="167">
        <v>100724186</v>
      </c>
      <c r="G116" s="141">
        <f t="shared" si="13"/>
        <v>8351814</v>
      </c>
      <c r="H116" s="196"/>
      <c r="I116" s="199"/>
      <c r="J116" s="142" t="s">
        <v>364</v>
      </c>
      <c r="K116" s="163">
        <v>3900000</v>
      </c>
      <c r="L116" s="163">
        <v>2564000</v>
      </c>
      <c r="M116" s="163">
        <f t="shared" si="14"/>
        <v>1336000</v>
      </c>
    </row>
    <row r="117" spans="1:13" ht="32" x14ac:dyDescent="0.45">
      <c r="A117" s="188"/>
      <c r="B117" s="197" t="s">
        <v>365</v>
      </c>
      <c r="C117" s="139" t="s">
        <v>366</v>
      </c>
      <c r="D117" s="139" t="s">
        <v>367</v>
      </c>
      <c r="E117" s="168">
        <v>26780000</v>
      </c>
      <c r="F117" s="168">
        <v>22134600</v>
      </c>
      <c r="G117" s="141">
        <f t="shared" si="13"/>
        <v>4645400</v>
      </c>
      <c r="H117" s="196"/>
      <c r="I117" s="199"/>
      <c r="J117" s="142" t="s">
        <v>368</v>
      </c>
      <c r="K117" s="163">
        <v>71306400</v>
      </c>
      <c r="L117" s="163">
        <v>74439230</v>
      </c>
      <c r="M117" s="163">
        <f t="shared" si="14"/>
        <v>-3132830</v>
      </c>
    </row>
    <row r="118" spans="1:13" x14ac:dyDescent="0.45">
      <c r="A118" s="188"/>
      <c r="B118" s="192"/>
      <c r="C118" s="139" t="s">
        <v>369</v>
      </c>
      <c r="D118" s="139" t="s">
        <v>370</v>
      </c>
      <c r="E118" s="168">
        <v>55485000</v>
      </c>
      <c r="F118" s="168">
        <v>55017041</v>
      </c>
      <c r="G118" s="141">
        <f t="shared" si="13"/>
        <v>467959</v>
      </c>
      <c r="H118" s="196"/>
      <c r="I118" s="142" t="s">
        <v>371</v>
      </c>
      <c r="J118" s="142" t="s">
        <v>372</v>
      </c>
      <c r="K118" s="165"/>
      <c r="L118" s="165"/>
      <c r="M118" s="163">
        <f t="shared" si="14"/>
        <v>0</v>
      </c>
    </row>
    <row r="119" spans="1:13" x14ac:dyDescent="0.45">
      <c r="A119" s="188"/>
      <c r="B119" s="144" t="s">
        <v>373</v>
      </c>
      <c r="C119" s="139" t="s">
        <v>374</v>
      </c>
      <c r="D119" s="139" t="s">
        <v>375</v>
      </c>
      <c r="E119" s="140">
        <v>0</v>
      </c>
      <c r="F119" s="140">
        <v>0</v>
      </c>
      <c r="G119" s="141">
        <f t="shared" si="13"/>
        <v>0</v>
      </c>
      <c r="H119" s="195" t="s">
        <v>376</v>
      </c>
      <c r="I119" s="142" t="s">
        <v>377</v>
      </c>
      <c r="J119" s="142" t="s">
        <v>378</v>
      </c>
      <c r="K119" s="163">
        <v>6240000</v>
      </c>
      <c r="L119" s="163">
        <v>5070000</v>
      </c>
      <c r="M119" s="163">
        <f t="shared" si="14"/>
        <v>1170000</v>
      </c>
    </row>
    <row r="120" spans="1:13" x14ac:dyDescent="0.45">
      <c r="A120" s="188"/>
      <c r="B120" s="197" t="s">
        <v>379</v>
      </c>
      <c r="C120" s="139" t="s">
        <v>380</v>
      </c>
      <c r="D120" s="139" t="s">
        <v>381</v>
      </c>
      <c r="E120" s="140"/>
      <c r="F120" s="140"/>
      <c r="G120" s="141">
        <f t="shared" si="13"/>
        <v>0</v>
      </c>
      <c r="H120" s="196"/>
      <c r="I120" s="198" t="s">
        <v>382</v>
      </c>
      <c r="J120" s="142" t="s">
        <v>383</v>
      </c>
      <c r="K120" s="164"/>
      <c r="L120" s="164"/>
      <c r="M120" s="163">
        <f t="shared" si="14"/>
        <v>0</v>
      </c>
    </row>
    <row r="121" spans="1:13" x14ac:dyDescent="0.45">
      <c r="A121" s="188"/>
      <c r="B121" s="192"/>
      <c r="C121" s="139" t="s">
        <v>384</v>
      </c>
      <c r="D121" s="139" t="s">
        <v>385</v>
      </c>
      <c r="E121" s="140"/>
      <c r="F121" s="140"/>
      <c r="G121" s="141">
        <f t="shared" si="13"/>
        <v>0</v>
      </c>
      <c r="H121" s="196"/>
      <c r="I121" s="199"/>
      <c r="J121" s="142" t="s">
        <v>386</v>
      </c>
      <c r="K121" s="164"/>
      <c r="L121" s="164"/>
      <c r="M121" s="163">
        <f t="shared" si="14"/>
        <v>0</v>
      </c>
    </row>
    <row r="122" spans="1:13" x14ac:dyDescent="0.45">
      <c r="A122" s="188"/>
      <c r="B122" s="197" t="s">
        <v>387</v>
      </c>
      <c r="C122" s="139" t="s">
        <v>388</v>
      </c>
      <c r="D122" s="139" t="s">
        <v>389</v>
      </c>
      <c r="E122" s="167">
        <v>13500000</v>
      </c>
      <c r="F122" s="167">
        <v>10134500</v>
      </c>
      <c r="G122" s="141">
        <f t="shared" si="13"/>
        <v>3365500</v>
      </c>
      <c r="H122" s="195" t="s">
        <v>390</v>
      </c>
      <c r="I122" s="198" t="s">
        <v>391</v>
      </c>
      <c r="J122" s="142" t="s">
        <v>392</v>
      </c>
      <c r="K122" s="164"/>
      <c r="L122" s="164"/>
      <c r="M122" s="163">
        <f t="shared" si="14"/>
        <v>0</v>
      </c>
    </row>
    <row r="123" spans="1:13" x14ac:dyDescent="0.45">
      <c r="A123" s="188"/>
      <c r="B123" s="192"/>
      <c r="C123" s="139" t="s">
        <v>393</v>
      </c>
      <c r="D123" s="139" t="s">
        <v>394</v>
      </c>
      <c r="E123" s="168">
        <v>39297000</v>
      </c>
      <c r="F123" s="168">
        <v>38215917</v>
      </c>
      <c r="G123" s="141">
        <f t="shared" si="13"/>
        <v>1081083</v>
      </c>
      <c r="H123" s="196"/>
      <c r="I123" s="199"/>
      <c r="J123" s="142" t="s">
        <v>395</v>
      </c>
      <c r="K123" s="164"/>
      <c r="L123" s="164"/>
      <c r="M123" s="163">
        <f t="shared" si="14"/>
        <v>0</v>
      </c>
    </row>
    <row r="124" spans="1:13" x14ac:dyDescent="0.45">
      <c r="A124" s="188"/>
      <c r="B124" s="144" t="s">
        <v>396</v>
      </c>
      <c r="C124" s="139" t="s">
        <v>397</v>
      </c>
      <c r="D124" s="139" t="s">
        <v>151</v>
      </c>
      <c r="E124" s="168">
        <v>4800000</v>
      </c>
      <c r="F124" s="168">
        <v>4715094</v>
      </c>
      <c r="G124" s="141">
        <f t="shared" si="13"/>
        <v>84906</v>
      </c>
      <c r="H124" s="145" t="s">
        <v>398</v>
      </c>
      <c r="I124" s="142" t="s">
        <v>399</v>
      </c>
      <c r="J124" s="142" t="s">
        <v>400</v>
      </c>
      <c r="K124" s="163">
        <v>6000000</v>
      </c>
      <c r="L124" s="163">
        <v>5830478</v>
      </c>
      <c r="M124" s="163">
        <f t="shared" si="14"/>
        <v>169522</v>
      </c>
    </row>
    <row r="125" spans="1:13" x14ac:dyDescent="0.45">
      <c r="A125" s="188"/>
      <c r="B125" s="144" t="s">
        <v>401</v>
      </c>
      <c r="C125" s="139" t="s">
        <v>402</v>
      </c>
      <c r="D125" s="139" t="s">
        <v>102</v>
      </c>
      <c r="E125" s="168">
        <v>500000</v>
      </c>
      <c r="F125" s="169"/>
      <c r="G125" s="141">
        <f t="shared" si="13"/>
        <v>500000</v>
      </c>
      <c r="H125" s="145" t="s">
        <v>403</v>
      </c>
      <c r="I125" s="142" t="s">
        <v>404</v>
      </c>
      <c r="J125" s="142" t="s">
        <v>405</v>
      </c>
      <c r="K125" s="163">
        <v>1200000</v>
      </c>
      <c r="L125" s="163">
        <v>1102439</v>
      </c>
      <c r="M125" s="163">
        <f t="shared" si="14"/>
        <v>97561</v>
      </c>
    </row>
    <row r="126" spans="1:13" x14ac:dyDescent="0.45">
      <c r="A126" s="188"/>
      <c r="B126" s="144" t="s">
        <v>406</v>
      </c>
      <c r="C126" s="139" t="s">
        <v>407</v>
      </c>
      <c r="D126" s="139" t="s">
        <v>408</v>
      </c>
      <c r="E126" s="182">
        <v>699032</v>
      </c>
      <c r="F126" s="183"/>
      <c r="G126" s="141">
        <f t="shared" si="13"/>
        <v>699032</v>
      </c>
      <c r="H126" s="195" t="s">
        <v>409</v>
      </c>
      <c r="I126" s="198" t="s">
        <v>410</v>
      </c>
      <c r="J126" s="142" t="s">
        <v>411</v>
      </c>
      <c r="K126" s="163">
        <v>50000</v>
      </c>
      <c r="L126" s="163">
        <v>3800</v>
      </c>
      <c r="M126" s="163">
        <f t="shared" si="14"/>
        <v>46200</v>
      </c>
    </row>
    <row r="127" spans="1:13" x14ac:dyDescent="0.45">
      <c r="A127" s="188"/>
      <c r="B127" s="146" t="s">
        <v>229</v>
      </c>
      <c r="C127" s="147" t="s">
        <v>229</v>
      </c>
      <c r="D127" s="147" t="s">
        <v>229</v>
      </c>
      <c r="E127" s="140"/>
      <c r="F127" s="140">
        <v>16705029</v>
      </c>
      <c r="G127" s="141">
        <f t="shared" si="13"/>
        <v>-16705029</v>
      </c>
      <c r="H127" s="196"/>
      <c r="I127" s="199"/>
      <c r="J127" s="142" t="s">
        <v>412</v>
      </c>
      <c r="K127" s="163">
        <v>6500000</v>
      </c>
      <c r="L127" s="163">
        <v>5881855</v>
      </c>
      <c r="M127" s="163">
        <f t="shared" si="14"/>
        <v>618145</v>
      </c>
    </row>
    <row r="128" spans="1:13" x14ac:dyDescent="0.45">
      <c r="A128" s="188"/>
      <c r="B128" s="146"/>
      <c r="C128" s="147"/>
      <c r="D128" s="147"/>
      <c r="E128" s="140"/>
      <c r="F128" s="140"/>
      <c r="G128" s="141"/>
      <c r="H128" s="195" t="s">
        <v>413</v>
      </c>
      <c r="I128" s="198" t="s">
        <v>414</v>
      </c>
      <c r="J128" s="142" t="s">
        <v>415</v>
      </c>
      <c r="K128" s="163">
        <v>40058639</v>
      </c>
      <c r="L128" s="163">
        <v>40058639</v>
      </c>
      <c r="M128" s="163">
        <f t="shared" si="14"/>
        <v>0</v>
      </c>
    </row>
    <row r="129" spans="1:13" x14ac:dyDescent="0.45">
      <c r="A129" s="188"/>
      <c r="B129" s="146"/>
      <c r="C129" s="147"/>
      <c r="D129" s="147"/>
      <c r="E129" s="140"/>
      <c r="F129" s="140"/>
      <c r="G129" s="141"/>
      <c r="H129" s="196"/>
      <c r="I129" s="199"/>
      <c r="J129" s="142" t="s">
        <v>416</v>
      </c>
      <c r="K129" s="140"/>
      <c r="L129" s="140"/>
      <c r="M129" s="163">
        <f t="shared" si="14"/>
        <v>0</v>
      </c>
    </row>
    <row r="130" spans="1:13" ht="17.5" thickBot="1" x14ac:dyDescent="0.5">
      <c r="A130" s="189"/>
      <c r="B130" s="200" t="s">
        <v>234</v>
      </c>
      <c r="C130" s="201"/>
      <c r="D130" s="201"/>
      <c r="E130" s="148">
        <f>SUM(E110:E126)</f>
        <v>898264000</v>
      </c>
      <c r="F130" s="148">
        <f>SUM(F110:F127)</f>
        <v>875492803</v>
      </c>
      <c r="G130" s="149">
        <f>E130-F130</f>
        <v>22771197</v>
      </c>
      <c r="H130" s="200" t="s">
        <v>234</v>
      </c>
      <c r="I130" s="201"/>
      <c r="J130" s="201"/>
      <c r="K130" s="148">
        <f>SUM(K110:K129)</f>
        <v>898264000</v>
      </c>
      <c r="L130" s="148">
        <f t="shared" ref="L130" si="15">SUM(L110:L129)</f>
        <v>875492803</v>
      </c>
      <c r="M130" s="166">
        <f t="shared" si="14"/>
        <v>22771197</v>
      </c>
    </row>
    <row r="131" spans="1:13" x14ac:dyDescent="0.45">
      <c r="A131" s="187" t="s">
        <v>417</v>
      </c>
      <c r="B131" s="190" t="s">
        <v>418</v>
      </c>
      <c r="C131" s="136" t="s">
        <v>334</v>
      </c>
      <c r="D131" s="136" t="s">
        <v>419</v>
      </c>
      <c r="E131" s="167">
        <v>43804600</v>
      </c>
      <c r="F131" s="167">
        <v>43804600</v>
      </c>
      <c r="G131" s="150">
        <f t="shared" ref="G131:G147" si="16">E131-F131</f>
        <v>0</v>
      </c>
      <c r="H131" s="190" t="s">
        <v>336</v>
      </c>
      <c r="I131" s="193" t="s">
        <v>420</v>
      </c>
      <c r="J131" s="138" t="s">
        <v>338</v>
      </c>
      <c r="K131" s="170">
        <v>280323000</v>
      </c>
      <c r="L131" s="170">
        <v>286155294</v>
      </c>
      <c r="M131" s="150">
        <f t="shared" ref="M131:M150" si="17">K131-L131</f>
        <v>-5832294</v>
      </c>
    </row>
    <row r="132" spans="1:13" ht="32" x14ac:dyDescent="0.45">
      <c r="A132" s="188"/>
      <c r="B132" s="191"/>
      <c r="C132" s="139" t="s">
        <v>339</v>
      </c>
      <c r="D132" s="139" t="s">
        <v>421</v>
      </c>
      <c r="E132" s="167">
        <v>360347589</v>
      </c>
      <c r="F132" s="167">
        <v>360331950</v>
      </c>
      <c r="G132" s="152">
        <f t="shared" si="16"/>
        <v>15639</v>
      </c>
      <c r="H132" s="192"/>
      <c r="I132" s="194"/>
      <c r="J132" s="142" t="s">
        <v>422</v>
      </c>
      <c r="K132" s="171"/>
      <c r="L132" s="171"/>
      <c r="M132" s="152">
        <f t="shared" si="17"/>
        <v>0</v>
      </c>
    </row>
    <row r="133" spans="1:13" x14ac:dyDescent="0.45">
      <c r="A133" s="188"/>
      <c r="B133" s="191"/>
      <c r="C133" s="139" t="s">
        <v>342</v>
      </c>
      <c r="D133" s="139" t="s">
        <v>343</v>
      </c>
      <c r="E133" s="168">
        <v>320000</v>
      </c>
      <c r="F133" s="168">
        <v>320000</v>
      </c>
      <c r="G133" s="152">
        <f t="shared" si="16"/>
        <v>0</v>
      </c>
      <c r="H133" s="195" t="s">
        <v>344</v>
      </c>
      <c r="I133" s="143" t="s">
        <v>345</v>
      </c>
      <c r="J133" s="142" t="s">
        <v>346</v>
      </c>
      <c r="K133" s="170">
        <v>23760000</v>
      </c>
      <c r="L133" s="170">
        <v>23333250</v>
      </c>
      <c r="M133" s="152">
        <f t="shared" si="17"/>
        <v>426750</v>
      </c>
    </row>
    <row r="134" spans="1:13" ht="32" x14ac:dyDescent="0.45">
      <c r="A134" s="188"/>
      <c r="B134" s="192"/>
      <c r="C134" s="139" t="s">
        <v>347</v>
      </c>
      <c r="D134" s="139" t="s">
        <v>423</v>
      </c>
      <c r="E134" s="167">
        <v>75254711</v>
      </c>
      <c r="F134" s="167">
        <v>74833140</v>
      </c>
      <c r="G134" s="152">
        <f t="shared" si="16"/>
        <v>421571</v>
      </c>
      <c r="H134" s="196"/>
      <c r="I134" s="142" t="s">
        <v>349</v>
      </c>
      <c r="J134" s="142" t="s">
        <v>424</v>
      </c>
      <c r="K134" s="170">
        <v>16891500</v>
      </c>
      <c r="L134" s="170">
        <v>16871500</v>
      </c>
      <c r="M134" s="152">
        <f t="shared" si="17"/>
        <v>20000</v>
      </c>
    </row>
    <row r="135" spans="1:13" ht="32" x14ac:dyDescent="0.45">
      <c r="A135" s="188"/>
      <c r="B135" s="197" t="s">
        <v>425</v>
      </c>
      <c r="C135" s="139" t="s">
        <v>352</v>
      </c>
      <c r="D135" s="139" t="s">
        <v>426</v>
      </c>
      <c r="E135" s="172">
        <v>50144000</v>
      </c>
      <c r="F135" s="172">
        <v>47823795</v>
      </c>
      <c r="G135" s="152">
        <f t="shared" si="16"/>
        <v>2320205</v>
      </c>
      <c r="H135" s="195" t="s">
        <v>354</v>
      </c>
      <c r="I135" s="142" t="s">
        <v>427</v>
      </c>
      <c r="J135" s="142" t="s">
        <v>356</v>
      </c>
      <c r="K135" s="170">
        <v>283273884</v>
      </c>
      <c r="L135" s="170">
        <v>282269240</v>
      </c>
      <c r="M135" s="152">
        <f t="shared" si="17"/>
        <v>1004644</v>
      </c>
    </row>
    <row r="136" spans="1:13" x14ac:dyDescent="0.45">
      <c r="A136" s="188"/>
      <c r="B136" s="192"/>
      <c r="C136" s="139" t="s">
        <v>357</v>
      </c>
      <c r="D136" s="139" t="s">
        <v>428</v>
      </c>
      <c r="E136" s="167">
        <v>5420000</v>
      </c>
      <c r="F136" s="167">
        <v>5282700</v>
      </c>
      <c r="G136" s="152">
        <f t="shared" si="16"/>
        <v>137300</v>
      </c>
      <c r="H136" s="196"/>
      <c r="I136" s="198" t="s">
        <v>359</v>
      </c>
      <c r="J136" s="142" t="s">
        <v>429</v>
      </c>
      <c r="K136" s="171"/>
      <c r="L136" s="171"/>
      <c r="M136" s="152">
        <f t="shared" si="17"/>
        <v>0</v>
      </c>
    </row>
    <row r="137" spans="1:13" x14ac:dyDescent="0.45">
      <c r="A137" s="188"/>
      <c r="B137" s="144" t="s">
        <v>430</v>
      </c>
      <c r="C137" s="139" t="s">
        <v>362</v>
      </c>
      <c r="D137" s="139" t="s">
        <v>363</v>
      </c>
      <c r="E137" s="167">
        <v>82473600</v>
      </c>
      <c r="F137" s="167">
        <v>81615722</v>
      </c>
      <c r="G137" s="152">
        <f t="shared" si="16"/>
        <v>857878</v>
      </c>
      <c r="H137" s="196"/>
      <c r="I137" s="199"/>
      <c r="J137" s="142" t="s">
        <v>431</v>
      </c>
      <c r="K137" s="171"/>
      <c r="L137" s="171"/>
      <c r="M137" s="152">
        <f t="shared" si="17"/>
        <v>0</v>
      </c>
    </row>
    <row r="138" spans="1:13" ht="32" x14ac:dyDescent="0.45">
      <c r="A138" s="188"/>
      <c r="B138" s="197" t="s">
        <v>432</v>
      </c>
      <c r="C138" s="139" t="s">
        <v>366</v>
      </c>
      <c r="D138" s="139" t="s">
        <v>367</v>
      </c>
      <c r="E138" s="168">
        <v>23760000</v>
      </c>
      <c r="F138" s="168">
        <v>23436250</v>
      </c>
      <c r="G138" s="152">
        <f t="shared" si="16"/>
        <v>323750</v>
      </c>
      <c r="H138" s="196"/>
      <c r="I138" s="199"/>
      <c r="J138" s="142" t="s">
        <v>368</v>
      </c>
      <c r="K138" s="170">
        <v>53831060</v>
      </c>
      <c r="L138" s="170">
        <v>58028767</v>
      </c>
      <c r="M138" s="152">
        <f t="shared" si="17"/>
        <v>-4197707</v>
      </c>
    </row>
    <row r="139" spans="1:13" x14ac:dyDescent="0.45">
      <c r="A139" s="188"/>
      <c r="B139" s="192"/>
      <c r="C139" s="139" t="s">
        <v>369</v>
      </c>
      <c r="D139" s="139" t="s">
        <v>350</v>
      </c>
      <c r="E139" s="168">
        <v>16891500</v>
      </c>
      <c r="F139" s="168">
        <v>16871500</v>
      </c>
      <c r="G139" s="152">
        <f t="shared" si="16"/>
        <v>20000</v>
      </c>
      <c r="H139" s="196"/>
      <c r="I139" s="142" t="s">
        <v>371</v>
      </c>
      <c r="J139" s="142" t="s">
        <v>372</v>
      </c>
      <c r="K139" s="171"/>
      <c r="L139" s="171"/>
      <c r="M139" s="152">
        <f t="shared" si="17"/>
        <v>0</v>
      </c>
    </row>
    <row r="140" spans="1:13" x14ac:dyDescent="0.45">
      <c r="A140" s="188"/>
      <c r="B140" s="144" t="s">
        <v>433</v>
      </c>
      <c r="C140" s="139" t="s">
        <v>374</v>
      </c>
      <c r="D140" s="139" t="s">
        <v>434</v>
      </c>
      <c r="E140" s="168">
        <v>2400000</v>
      </c>
      <c r="F140" s="168">
        <v>2400000</v>
      </c>
      <c r="G140" s="152">
        <f t="shared" si="16"/>
        <v>0</v>
      </c>
      <c r="H140" s="195" t="s">
        <v>376</v>
      </c>
      <c r="I140" s="142" t="s">
        <v>377</v>
      </c>
      <c r="J140" s="142" t="s">
        <v>435</v>
      </c>
      <c r="K140" s="170">
        <v>706000</v>
      </c>
      <c r="L140" s="170">
        <v>717000</v>
      </c>
      <c r="M140" s="152">
        <f t="shared" si="17"/>
        <v>-11000</v>
      </c>
    </row>
    <row r="141" spans="1:13" x14ac:dyDescent="0.45">
      <c r="A141" s="188"/>
      <c r="B141" s="197" t="s">
        <v>436</v>
      </c>
      <c r="C141" s="139" t="s">
        <v>380</v>
      </c>
      <c r="D141" s="139" t="s">
        <v>381</v>
      </c>
      <c r="E141" s="151">
        <v>0</v>
      </c>
      <c r="F141" s="151">
        <v>0</v>
      </c>
      <c r="G141" s="152">
        <f t="shared" si="16"/>
        <v>0</v>
      </c>
      <c r="H141" s="196"/>
      <c r="I141" s="198" t="s">
        <v>382</v>
      </c>
      <c r="J141" s="142" t="s">
        <v>437</v>
      </c>
      <c r="K141" s="171"/>
      <c r="L141" s="171"/>
      <c r="M141" s="152">
        <f t="shared" si="17"/>
        <v>0</v>
      </c>
    </row>
    <row r="142" spans="1:13" x14ac:dyDescent="0.45">
      <c r="A142" s="188"/>
      <c r="B142" s="192"/>
      <c r="C142" s="139" t="s">
        <v>384</v>
      </c>
      <c r="D142" s="139" t="s">
        <v>438</v>
      </c>
      <c r="E142" s="151">
        <v>0</v>
      </c>
      <c r="F142" s="151">
        <v>0</v>
      </c>
      <c r="G142" s="152">
        <f t="shared" si="16"/>
        <v>0</v>
      </c>
      <c r="H142" s="196"/>
      <c r="I142" s="199"/>
      <c r="J142" s="142" t="s">
        <v>439</v>
      </c>
      <c r="K142" s="171"/>
      <c r="L142" s="171"/>
      <c r="M142" s="152">
        <f t="shared" si="17"/>
        <v>0</v>
      </c>
    </row>
    <row r="143" spans="1:13" x14ac:dyDescent="0.45">
      <c r="A143" s="188"/>
      <c r="B143" s="197" t="s">
        <v>440</v>
      </c>
      <c r="C143" s="139" t="s">
        <v>388</v>
      </c>
      <c r="D143" s="139" t="s">
        <v>389</v>
      </c>
      <c r="E143" s="167">
        <v>7800000</v>
      </c>
      <c r="F143" s="167">
        <v>7009800</v>
      </c>
      <c r="G143" s="152">
        <f t="shared" si="16"/>
        <v>790200</v>
      </c>
      <c r="H143" s="195" t="s">
        <v>390</v>
      </c>
      <c r="I143" s="198" t="s">
        <v>391</v>
      </c>
      <c r="J143" s="142" t="s">
        <v>85</v>
      </c>
      <c r="K143" s="171"/>
      <c r="L143" s="171"/>
      <c r="M143" s="152">
        <f t="shared" si="17"/>
        <v>0</v>
      </c>
    </row>
    <row r="144" spans="1:13" x14ac:dyDescent="0.45">
      <c r="A144" s="188"/>
      <c r="B144" s="192"/>
      <c r="C144" s="139" t="s">
        <v>393</v>
      </c>
      <c r="D144" s="139" t="s">
        <v>394</v>
      </c>
      <c r="E144" s="168">
        <v>4000000</v>
      </c>
      <c r="F144" s="168">
        <v>3975400</v>
      </c>
      <c r="G144" s="152">
        <f t="shared" si="16"/>
        <v>24600</v>
      </c>
      <c r="H144" s="196"/>
      <c r="I144" s="199"/>
      <c r="J144" s="142" t="s">
        <v>441</v>
      </c>
      <c r="K144" s="171"/>
      <c r="L144" s="171"/>
      <c r="M144" s="152">
        <f t="shared" si="17"/>
        <v>0</v>
      </c>
    </row>
    <row r="145" spans="1:13" x14ac:dyDescent="0.45">
      <c r="A145" s="188"/>
      <c r="B145" s="144" t="s">
        <v>442</v>
      </c>
      <c r="C145" s="139" t="s">
        <v>397</v>
      </c>
      <c r="D145" s="139" t="s">
        <v>443</v>
      </c>
      <c r="E145" s="168">
        <v>236000</v>
      </c>
      <c r="F145" s="168">
        <v>236000</v>
      </c>
      <c r="G145" s="152">
        <f t="shared" si="16"/>
        <v>0</v>
      </c>
      <c r="H145" s="145" t="s">
        <v>398</v>
      </c>
      <c r="I145" s="142" t="s">
        <v>399</v>
      </c>
      <c r="J145" s="142" t="s">
        <v>444</v>
      </c>
      <c r="K145" s="171"/>
      <c r="L145" s="171"/>
      <c r="M145" s="152">
        <f t="shared" si="17"/>
        <v>0</v>
      </c>
    </row>
    <row r="146" spans="1:13" x14ac:dyDescent="0.45">
      <c r="A146" s="188"/>
      <c r="B146" s="144" t="s">
        <v>445</v>
      </c>
      <c r="C146" s="139" t="s">
        <v>402</v>
      </c>
      <c r="D146" s="139" t="s">
        <v>446</v>
      </c>
      <c r="E146" s="184"/>
      <c r="F146" s="184"/>
      <c r="G146" s="152">
        <f t="shared" si="16"/>
        <v>0</v>
      </c>
      <c r="H146" s="145" t="s">
        <v>403</v>
      </c>
      <c r="I146" s="142" t="s">
        <v>404</v>
      </c>
      <c r="J146" s="142" t="s">
        <v>447</v>
      </c>
      <c r="K146" s="171"/>
      <c r="L146" s="171"/>
      <c r="M146" s="152">
        <f t="shared" si="17"/>
        <v>0</v>
      </c>
    </row>
    <row r="147" spans="1:13" x14ac:dyDescent="0.45">
      <c r="A147" s="188"/>
      <c r="B147" s="144" t="s">
        <v>448</v>
      </c>
      <c r="C147" s="139" t="s">
        <v>407</v>
      </c>
      <c r="D147" s="139" t="s">
        <v>449</v>
      </c>
      <c r="E147" s="185">
        <v>500000</v>
      </c>
      <c r="F147" s="186"/>
      <c r="G147" s="152">
        <f t="shared" si="16"/>
        <v>500000</v>
      </c>
      <c r="H147" s="195" t="s">
        <v>409</v>
      </c>
      <c r="I147" s="198" t="s">
        <v>410</v>
      </c>
      <c r="J147" s="142" t="s">
        <v>450</v>
      </c>
      <c r="K147" s="170">
        <v>40340</v>
      </c>
      <c r="L147" s="170">
        <v>17686</v>
      </c>
      <c r="M147" s="152">
        <f t="shared" si="17"/>
        <v>22654</v>
      </c>
    </row>
    <row r="148" spans="1:13" x14ac:dyDescent="0.45">
      <c r="A148" s="188"/>
      <c r="B148" s="146" t="s">
        <v>229</v>
      </c>
      <c r="C148" s="147" t="s">
        <v>229</v>
      </c>
      <c r="D148" s="147" t="s">
        <v>229</v>
      </c>
      <c r="E148" s="151">
        <v>0</v>
      </c>
      <c r="F148" s="151">
        <v>14284276</v>
      </c>
      <c r="G148" s="152">
        <f>E148-F148</f>
        <v>-14284276</v>
      </c>
      <c r="H148" s="196"/>
      <c r="I148" s="199"/>
      <c r="J148" s="142" t="s">
        <v>451</v>
      </c>
      <c r="K148" s="170">
        <v>250000</v>
      </c>
      <c r="L148" s="170">
        <v>556180</v>
      </c>
      <c r="M148" s="152">
        <f t="shared" si="17"/>
        <v>-306180</v>
      </c>
    </row>
    <row r="149" spans="1:13" x14ac:dyDescent="0.45">
      <c r="A149" s="188"/>
      <c r="B149" s="146"/>
      <c r="C149" s="147"/>
      <c r="D149" s="147"/>
      <c r="E149" s="151"/>
      <c r="F149" s="151"/>
      <c r="G149" s="152"/>
      <c r="H149" s="195" t="s">
        <v>413</v>
      </c>
      <c r="I149" s="198" t="s">
        <v>414</v>
      </c>
      <c r="J149" s="142" t="s">
        <v>452</v>
      </c>
      <c r="K149" s="170">
        <v>14276216</v>
      </c>
      <c r="L149" s="170">
        <v>14276216</v>
      </c>
      <c r="M149" s="152">
        <f t="shared" si="17"/>
        <v>0</v>
      </c>
    </row>
    <row r="150" spans="1:13" x14ac:dyDescent="0.45">
      <c r="A150" s="188"/>
      <c r="B150" s="146"/>
      <c r="C150" s="147"/>
      <c r="D150" s="147"/>
      <c r="E150" s="151"/>
      <c r="F150" s="151"/>
      <c r="G150" s="152"/>
      <c r="H150" s="196"/>
      <c r="I150" s="199"/>
      <c r="J150" s="142" t="s">
        <v>453</v>
      </c>
      <c r="K150" s="337"/>
      <c r="L150" s="337"/>
      <c r="M150" s="152">
        <f t="shared" si="17"/>
        <v>0</v>
      </c>
    </row>
    <row r="151" spans="1:13" ht="17.5" thickBot="1" x14ac:dyDescent="0.5">
      <c r="A151" s="189"/>
      <c r="B151" s="200" t="s">
        <v>234</v>
      </c>
      <c r="C151" s="201"/>
      <c r="D151" s="201"/>
      <c r="E151" s="153">
        <f>SUM(E131:E147)</f>
        <v>673352000</v>
      </c>
      <c r="F151" s="153">
        <f>SUM(F131:F148)</f>
        <v>682225133</v>
      </c>
      <c r="G151" s="154">
        <f>E151-F151</f>
        <v>-8873133</v>
      </c>
      <c r="H151" s="200" t="s">
        <v>234</v>
      </c>
      <c r="I151" s="201"/>
      <c r="J151" s="201"/>
      <c r="K151" s="336">
        <f>SUM(K131:K150)</f>
        <v>673352000</v>
      </c>
      <c r="L151" s="336">
        <f>SUM(L131:L150)</f>
        <v>682225133</v>
      </c>
      <c r="M151" s="154">
        <f>SUM(M131:M150)</f>
        <v>-8873133</v>
      </c>
    </row>
    <row r="152" spans="1:13" ht="18" thickTop="1" thickBot="1" x14ac:dyDescent="0.5">
      <c r="A152" s="202" t="s">
        <v>253</v>
      </c>
      <c r="B152" s="203"/>
      <c r="C152" s="203"/>
      <c r="D152" s="204"/>
      <c r="E152" s="131">
        <f>E33+E45+E57+E69+E81+E109+E97+E130+E151</f>
        <v>19741407274</v>
      </c>
      <c r="F152" s="131">
        <f>F33+F45+F57+F69+F81+F109+F97</f>
        <v>18061854965</v>
      </c>
      <c r="G152" s="131">
        <f>G33+G45+G57+G69+G81+G109+G97</f>
        <v>107936309</v>
      </c>
      <c r="H152" s="205" t="s">
        <v>253</v>
      </c>
      <c r="I152" s="205"/>
      <c r="J152" s="205"/>
      <c r="K152" s="86">
        <f>K33+K45+K57+K69+K81+K109+K97+K130+K151</f>
        <v>19741407274</v>
      </c>
      <c r="L152" s="86">
        <f t="shared" ref="L152:M152" si="18">L33+L45+L57+L69+L81+L109+L97+L130+L151</f>
        <v>19619572901</v>
      </c>
      <c r="M152" s="86">
        <f t="shared" si="18"/>
        <v>121834373</v>
      </c>
    </row>
    <row r="153" spans="1:13" ht="17.5" thickBot="1" x14ac:dyDescent="0.5">
      <c r="A153" s="207" t="s">
        <v>254</v>
      </c>
      <c r="B153" s="208"/>
      <c r="C153" s="208"/>
      <c r="D153" s="208"/>
      <c r="E153" s="132">
        <f>E152+E21</f>
        <v>20047890477</v>
      </c>
      <c r="F153" s="132">
        <f>F152+F21</f>
        <v>18351654333</v>
      </c>
      <c r="G153" s="132">
        <f>G152+G21</f>
        <v>124620144</v>
      </c>
      <c r="H153" s="206" t="s">
        <v>255</v>
      </c>
      <c r="I153" s="206"/>
      <c r="J153" s="206"/>
      <c r="K153" s="72">
        <f>K152+K21</f>
        <v>20047890477</v>
      </c>
      <c r="L153" s="72">
        <f>L152+L21</f>
        <v>19909372269</v>
      </c>
      <c r="M153" s="73">
        <f>M152+M21</f>
        <v>138518208</v>
      </c>
    </row>
    <row r="156" spans="1:13" x14ac:dyDescent="0.45">
      <c r="E156" s="134"/>
      <c r="F156" s="134"/>
    </row>
    <row r="159" spans="1:13" x14ac:dyDescent="0.45">
      <c r="G159" s="134">
        <f>L130-F130</f>
        <v>0</v>
      </c>
    </row>
  </sheetData>
  <mergeCells count="150">
    <mergeCell ref="A82:A97"/>
    <mergeCell ref="B82:B84"/>
    <mergeCell ref="H85:H86"/>
    <mergeCell ref="I85:I86"/>
    <mergeCell ref="H87:H88"/>
    <mergeCell ref="I87:I88"/>
    <mergeCell ref="B91:B92"/>
    <mergeCell ref="C91:C92"/>
    <mergeCell ref="H91:H92"/>
    <mergeCell ref="I91:I92"/>
    <mergeCell ref="B93:B94"/>
    <mergeCell ref="C93:C94"/>
    <mergeCell ref="H93:H94"/>
    <mergeCell ref="I93:I94"/>
    <mergeCell ref="H95:H96"/>
    <mergeCell ref="I95:I96"/>
    <mergeCell ref="B97:D97"/>
    <mergeCell ref="H97:J97"/>
    <mergeCell ref="A98:A109"/>
    <mergeCell ref="B98:B100"/>
    <mergeCell ref="H101:H102"/>
    <mergeCell ref="I101:I102"/>
    <mergeCell ref="H105:H106"/>
    <mergeCell ref="I105:I106"/>
    <mergeCell ref="H107:H108"/>
    <mergeCell ref="I107:I108"/>
    <mergeCell ref="B109:D109"/>
    <mergeCell ref="H109:J109"/>
    <mergeCell ref="A58:A69"/>
    <mergeCell ref="B58:B60"/>
    <mergeCell ref="H61:H62"/>
    <mergeCell ref="I61:I62"/>
    <mergeCell ref="H65:H66"/>
    <mergeCell ref="I65:I66"/>
    <mergeCell ref="H67:H68"/>
    <mergeCell ref="I67:I68"/>
    <mergeCell ref="B69:D69"/>
    <mergeCell ref="H69:J69"/>
    <mergeCell ref="A46:A57"/>
    <mergeCell ref="B46:B48"/>
    <mergeCell ref="H49:H50"/>
    <mergeCell ref="I49:I50"/>
    <mergeCell ref="H53:H54"/>
    <mergeCell ref="I53:I54"/>
    <mergeCell ref="H55:H56"/>
    <mergeCell ref="I55:I56"/>
    <mergeCell ref="B57:D57"/>
    <mergeCell ref="H57:J57"/>
    <mergeCell ref="A34:A45"/>
    <mergeCell ref="B34:B36"/>
    <mergeCell ref="H37:H38"/>
    <mergeCell ref="I37:I38"/>
    <mergeCell ref="H41:H42"/>
    <mergeCell ref="I41:I42"/>
    <mergeCell ref="H43:H44"/>
    <mergeCell ref="I43:I44"/>
    <mergeCell ref="B45:D45"/>
    <mergeCell ref="H45:J45"/>
    <mergeCell ref="A70:A81"/>
    <mergeCell ref="B70:B72"/>
    <mergeCell ref="H73:H74"/>
    <mergeCell ref="I73:I74"/>
    <mergeCell ref="H77:H78"/>
    <mergeCell ref="I77:I78"/>
    <mergeCell ref="H79:H80"/>
    <mergeCell ref="I79:I80"/>
    <mergeCell ref="B81:D81"/>
    <mergeCell ref="H81:J81"/>
    <mergeCell ref="H16:H17"/>
    <mergeCell ref="I16:I17"/>
    <mergeCell ref="H18:H19"/>
    <mergeCell ref="I18:I19"/>
    <mergeCell ref="B21:D21"/>
    <mergeCell ref="H21:J21"/>
    <mergeCell ref="A22:A33"/>
    <mergeCell ref="B22:B24"/>
    <mergeCell ref="H25:H26"/>
    <mergeCell ref="I25:I26"/>
    <mergeCell ref="H29:H30"/>
    <mergeCell ref="I29:I30"/>
    <mergeCell ref="H31:H32"/>
    <mergeCell ref="I31:I32"/>
    <mergeCell ref="B33:D33"/>
    <mergeCell ref="H33:J33"/>
    <mergeCell ref="A152:D152"/>
    <mergeCell ref="H152:J152"/>
    <mergeCell ref="H153:J153"/>
    <mergeCell ref="A153:D153"/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F7:F8"/>
    <mergeCell ref="G7:G8"/>
    <mergeCell ref="H7:J7"/>
    <mergeCell ref="K7:K8"/>
    <mergeCell ref="L7:L8"/>
    <mergeCell ref="A9:A21"/>
    <mergeCell ref="B9:B11"/>
    <mergeCell ref="H12:H13"/>
    <mergeCell ref="I12:I13"/>
    <mergeCell ref="A110:A130"/>
    <mergeCell ref="B110:B113"/>
    <mergeCell ref="H110:H111"/>
    <mergeCell ref="I110:I111"/>
    <mergeCell ref="H112:H113"/>
    <mergeCell ref="B114:B115"/>
    <mergeCell ref="H114:H118"/>
    <mergeCell ref="I115:I117"/>
    <mergeCell ref="B117:B118"/>
    <mergeCell ref="H119:H121"/>
    <mergeCell ref="B120:B121"/>
    <mergeCell ref="I120:I121"/>
    <mergeCell ref="B122:B123"/>
    <mergeCell ref="H122:H123"/>
    <mergeCell ref="I122:I123"/>
    <mergeCell ref="H126:H127"/>
    <mergeCell ref="I126:I127"/>
    <mergeCell ref="H128:H129"/>
    <mergeCell ref="I128:I129"/>
    <mergeCell ref="B130:D130"/>
    <mergeCell ref="H130:J130"/>
    <mergeCell ref="A131:A151"/>
    <mergeCell ref="B131:B134"/>
    <mergeCell ref="H131:H132"/>
    <mergeCell ref="I131:I132"/>
    <mergeCell ref="H133:H134"/>
    <mergeCell ref="B135:B136"/>
    <mergeCell ref="H135:H139"/>
    <mergeCell ref="I136:I138"/>
    <mergeCell ref="B138:B139"/>
    <mergeCell ref="H140:H142"/>
    <mergeCell ref="B141:B142"/>
    <mergeCell ref="I141:I142"/>
    <mergeCell ref="B143:B144"/>
    <mergeCell ref="H143:H144"/>
    <mergeCell ref="I143:I144"/>
    <mergeCell ref="H147:H148"/>
    <mergeCell ref="I147:I148"/>
    <mergeCell ref="H149:H150"/>
    <mergeCell ref="I149:I150"/>
    <mergeCell ref="B151:D151"/>
    <mergeCell ref="H151:J151"/>
  </mergeCells>
  <phoneticPr fontId="2" type="noConversion"/>
  <pageMargins left="0.7" right="0.7" top="0.75" bottom="0.75" header="0.3" footer="0.3"/>
  <pageSetup paperSize="8" scale="3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zoomScale="70" zoomScaleNormal="70" workbookViewId="0">
      <selection activeCell="Q51" sqref="Q51"/>
    </sheetView>
  </sheetViews>
  <sheetFormatPr defaultColWidth="9" defaultRowHeight="17" x14ac:dyDescent="0.45"/>
  <cols>
    <col min="1" max="1" width="4.5" style="4" customWidth="1"/>
    <col min="2" max="2" width="14.83203125" style="4" hidden="1" customWidth="1"/>
    <col min="3" max="3" width="15.25" style="4" hidden="1" customWidth="1"/>
    <col min="4" max="4" width="24.08203125" style="4" hidden="1" customWidth="1"/>
    <col min="5" max="6" width="16.33203125" style="4" hidden="1" customWidth="1"/>
    <col min="7" max="7" width="16.33203125" style="32" hidden="1" customWidth="1"/>
    <col min="8" max="8" width="14" style="4" customWidth="1"/>
    <col min="9" max="9" width="16.58203125" style="4" customWidth="1"/>
    <col min="10" max="10" width="21" style="4" customWidth="1"/>
    <col min="11" max="12" width="16.33203125" style="4" customWidth="1"/>
    <col min="13" max="13" width="16.33203125" style="7" customWidth="1"/>
    <col min="14" max="14" width="13.25" style="4" customWidth="1"/>
    <col min="15" max="16384" width="9" style="4"/>
  </cols>
  <sheetData>
    <row r="1" spans="1:14" x14ac:dyDescent="0.45">
      <c r="A1" s="211" t="s">
        <v>320</v>
      </c>
      <c r="B1" s="211"/>
      <c r="C1" s="211"/>
      <c r="D1" s="211"/>
      <c r="E1" s="5"/>
      <c r="F1" s="1"/>
      <c r="G1" s="37"/>
      <c r="H1" s="1"/>
      <c r="I1" s="1"/>
      <c r="J1" s="1"/>
      <c r="K1" s="1"/>
      <c r="L1" s="1"/>
      <c r="M1" s="40"/>
    </row>
    <row r="2" spans="1:14" ht="21" x14ac:dyDescent="0.45">
      <c r="A2" s="212" t="s">
        <v>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4" ht="24" x14ac:dyDescent="0.45">
      <c r="A3" s="213" t="s">
        <v>315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</row>
    <row r="4" spans="1:14" x14ac:dyDescent="0.45">
      <c r="A4" s="214" t="s">
        <v>316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</row>
    <row r="5" spans="1:14" ht="17.5" thickBot="1" x14ac:dyDescent="0.5">
      <c r="A5" s="310" t="s">
        <v>1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</row>
    <row r="6" spans="1:14" ht="28.5" customHeight="1" x14ac:dyDescent="0.45">
      <c r="A6" s="312" t="s">
        <v>2</v>
      </c>
      <c r="B6" s="223" t="s">
        <v>3</v>
      </c>
      <c r="C6" s="224"/>
      <c r="D6" s="224"/>
      <c r="E6" s="224"/>
      <c r="F6" s="224"/>
      <c r="G6" s="314"/>
      <c r="H6" s="315" t="s">
        <v>4</v>
      </c>
      <c r="I6" s="315"/>
      <c r="J6" s="315"/>
      <c r="K6" s="223"/>
      <c r="L6" s="223"/>
      <c r="M6" s="316"/>
    </row>
    <row r="7" spans="1:14" ht="28.5" customHeight="1" x14ac:dyDescent="0.45">
      <c r="A7" s="313"/>
      <c r="B7" s="317" t="s">
        <v>5</v>
      </c>
      <c r="C7" s="317"/>
      <c r="D7" s="317"/>
      <c r="E7" s="236" t="s">
        <v>61</v>
      </c>
      <c r="F7" s="318" t="s">
        <v>62</v>
      </c>
      <c r="G7" s="236" t="s">
        <v>63</v>
      </c>
      <c r="H7" s="317" t="s">
        <v>5</v>
      </c>
      <c r="I7" s="317"/>
      <c r="J7" s="317"/>
      <c r="K7" s="236" t="s">
        <v>61</v>
      </c>
      <c r="L7" s="318" t="s">
        <v>62</v>
      </c>
      <c r="M7" s="209" t="s">
        <v>63</v>
      </c>
    </row>
    <row r="8" spans="1:14" ht="28.5" customHeight="1" thickBot="1" x14ac:dyDescent="0.5">
      <c r="A8" s="313"/>
      <c r="B8" s="34" t="s">
        <v>6</v>
      </c>
      <c r="C8" s="34" t="s">
        <v>7</v>
      </c>
      <c r="D8" s="34" t="s">
        <v>8</v>
      </c>
      <c r="E8" s="237"/>
      <c r="F8" s="318"/>
      <c r="G8" s="237"/>
      <c r="H8" s="34" t="s">
        <v>6</v>
      </c>
      <c r="I8" s="34" t="s">
        <v>7</v>
      </c>
      <c r="J8" s="34" t="s">
        <v>8</v>
      </c>
      <c r="K8" s="237"/>
      <c r="L8" s="318"/>
      <c r="M8" s="210"/>
    </row>
    <row r="9" spans="1:14" s="11" customFormat="1" ht="28.5" customHeight="1" x14ac:dyDescent="0.45">
      <c r="A9" s="328" t="s">
        <v>242</v>
      </c>
      <c r="B9" s="319" t="s">
        <v>181</v>
      </c>
      <c r="C9" s="322" t="s">
        <v>182</v>
      </c>
      <c r="D9" s="8" t="s">
        <v>302</v>
      </c>
      <c r="E9" s="8">
        <v>44200000</v>
      </c>
      <c r="F9" s="8">
        <v>42629600</v>
      </c>
      <c r="G9" s="38">
        <f>E9-F9</f>
        <v>1570400</v>
      </c>
      <c r="H9" s="8" t="s">
        <v>184</v>
      </c>
      <c r="I9" s="8" t="s">
        <v>185</v>
      </c>
      <c r="J9" s="8" t="s">
        <v>186</v>
      </c>
      <c r="K9" s="8">
        <v>11000000</v>
      </c>
      <c r="L9" s="8">
        <v>8979988</v>
      </c>
      <c r="M9" s="9">
        <f>K9-L9</f>
        <v>2020012</v>
      </c>
      <c r="N9" s="10"/>
    </row>
    <row r="10" spans="1:14" s="11" customFormat="1" ht="28.5" customHeight="1" x14ac:dyDescent="0.45">
      <c r="A10" s="329"/>
      <c r="B10" s="320"/>
      <c r="C10" s="323"/>
      <c r="D10" s="8" t="s">
        <v>303</v>
      </c>
      <c r="E10" s="8">
        <v>4000000</v>
      </c>
      <c r="F10" s="8">
        <v>3552460</v>
      </c>
      <c r="G10" s="38">
        <f t="shared" ref="G10:G19" si="0">E10-F10</f>
        <v>447540</v>
      </c>
      <c r="H10" s="13" t="s">
        <v>189</v>
      </c>
      <c r="I10" s="13" t="s">
        <v>190</v>
      </c>
      <c r="J10" s="8" t="s">
        <v>191</v>
      </c>
      <c r="K10" s="8">
        <v>102000000</v>
      </c>
      <c r="L10" s="8">
        <v>92282840</v>
      </c>
      <c r="M10" s="9">
        <f t="shared" ref="M10:M19" si="1">K10-L10</f>
        <v>9717160</v>
      </c>
      <c r="N10" s="10"/>
    </row>
    <row r="11" spans="1:14" s="11" customFormat="1" ht="28.5" customHeight="1" x14ac:dyDescent="0.45">
      <c r="A11" s="329"/>
      <c r="B11" s="320"/>
      <c r="C11" s="323"/>
      <c r="D11" s="8" t="s">
        <v>304</v>
      </c>
      <c r="E11" s="8">
        <v>4896000</v>
      </c>
      <c r="F11" s="8">
        <v>4473010</v>
      </c>
      <c r="G11" s="38">
        <f t="shared" si="0"/>
        <v>422990</v>
      </c>
      <c r="H11" s="8" t="s">
        <v>194</v>
      </c>
      <c r="I11" s="8" t="s">
        <v>195</v>
      </c>
      <c r="J11" s="8" t="s">
        <v>235</v>
      </c>
      <c r="K11" s="8">
        <v>0</v>
      </c>
      <c r="L11" s="8">
        <v>0</v>
      </c>
      <c r="M11" s="9">
        <f t="shared" si="1"/>
        <v>0</v>
      </c>
      <c r="N11" s="10"/>
    </row>
    <row r="12" spans="1:14" s="11" customFormat="1" ht="28.5" customHeight="1" x14ac:dyDescent="0.45">
      <c r="A12" s="329"/>
      <c r="B12" s="320"/>
      <c r="C12" s="324"/>
      <c r="D12" s="8" t="s">
        <v>305</v>
      </c>
      <c r="E12" s="8">
        <v>292000</v>
      </c>
      <c r="F12" s="8">
        <v>0</v>
      </c>
      <c r="G12" s="38">
        <f t="shared" si="0"/>
        <v>292000</v>
      </c>
      <c r="H12" s="322" t="s">
        <v>200</v>
      </c>
      <c r="I12" s="322" t="s">
        <v>201</v>
      </c>
      <c r="J12" s="8" t="s">
        <v>202</v>
      </c>
      <c r="K12" s="8">
        <v>0</v>
      </c>
      <c r="L12" s="8">
        <v>0</v>
      </c>
      <c r="M12" s="9">
        <f t="shared" si="1"/>
        <v>0</v>
      </c>
      <c r="N12" s="10"/>
    </row>
    <row r="13" spans="1:14" s="11" customFormat="1" ht="28.5" customHeight="1" x14ac:dyDescent="0.45">
      <c r="A13" s="329"/>
      <c r="B13" s="320"/>
      <c r="C13" s="322" t="s">
        <v>187</v>
      </c>
      <c r="D13" s="8" t="s">
        <v>307</v>
      </c>
      <c r="E13" s="8">
        <v>1000000</v>
      </c>
      <c r="F13" s="12">
        <v>723000</v>
      </c>
      <c r="G13" s="38">
        <f t="shared" si="0"/>
        <v>277000</v>
      </c>
      <c r="H13" s="324"/>
      <c r="I13" s="324"/>
      <c r="J13" s="8" t="s">
        <v>206</v>
      </c>
      <c r="K13" s="8">
        <v>0</v>
      </c>
      <c r="L13" s="8">
        <v>0</v>
      </c>
      <c r="M13" s="9">
        <f t="shared" si="1"/>
        <v>0</v>
      </c>
    </row>
    <row r="14" spans="1:14" s="11" customFormat="1" ht="28.5" customHeight="1" x14ac:dyDescent="0.45">
      <c r="A14" s="329"/>
      <c r="B14" s="320"/>
      <c r="C14" s="324"/>
      <c r="D14" s="8" t="s">
        <v>306</v>
      </c>
      <c r="E14" s="8">
        <v>1720000</v>
      </c>
      <c r="F14" s="12">
        <v>382150</v>
      </c>
      <c r="G14" s="38">
        <f t="shared" si="0"/>
        <v>1337850</v>
      </c>
      <c r="H14" s="8" t="s">
        <v>210</v>
      </c>
      <c r="I14" s="8" t="s">
        <v>211</v>
      </c>
      <c r="J14" s="8" t="s">
        <v>212</v>
      </c>
      <c r="K14" s="8">
        <v>0</v>
      </c>
      <c r="L14" s="8">
        <v>0</v>
      </c>
      <c r="M14" s="9">
        <f t="shared" si="1"/>
        <v>0</v>
      </c>
    </row>
    <row r="15" spans="1:14" s="11" customFormat="1" ht="28.5" customHeight="1" x14ac:dyDescent="0.45">
      <c r="A15" s="329"/>
      <c r="B15" s="320"/>
      <c r="C15" s="322" t="s">
        <v>192</v>
      </c>
      <c r="D15" s="8" t="s">
        <v>308</v>
      </c>
      <c r="E15" s="8">
        <v>500000</v>
      </c>
      <c r="F15" s="8">
        <v>314300</v>
      </c>
      <c r="G15" s="38">
        <f t="shared" si="0"/>
        <v>185700</v>
      </c>
      <c r="H15" s="8" t="s">
        <v>216</v>
      </c>
      <c r="I15" s="8" t="s">
        <v>217</v>
      </c>
      <c r="J15" s="8" t="s">
        <v>218</v>
      </c>
      <c r="K15" s="8">
        <v>3000000</v>
      </c>
      <c r="L15" s="8">
        <v>3000000</v>
      </c>
      <c r="M15" s="9">
        <f t="shared" si="1"/>
        <v>0</v>
      </c>
    </row>
    <row r="16" spans="1:14" s="11" customFormat="1" ht="28.5" customHeight="1" x14ac:dyDescent="0.45">
      <c r="A16" s="329"/>
      <c r="B16" s="320"/>
      <c r="C16" s="323"/>
      <c r="D16" s="8" t="s">
        <v>309</v>
      </c>
      <c r="E16" s="8">
        <v>7000000</v>
      </c>
      <c r="F16" s="8">
        <v>4176080</v>
      </c>
      <c r="G16" s="38">
        <f t="shared" si="0"/>
        <v>2823920</v>
      </c>
      <c r="H16" s="325" t="s">
        <v>222</v>
      </c>
      <c r="I16" s="325" t="s">
        <v>223</v>
      </c>
      <c r="J16" s="8" t="s">
        <v>224</v>
      </c>
      <c r="K16" s="8">
        <v>31902106</v>
      </c>
      <c r="L16" s="8">
        <v>31902106</v>
      </c>
      <c r="M16" s="9">
        <f t="shared" si="1"/>
        <v>0</v>
      </c>
    </row>
    <row r="17" spans="1:14" s="11" customFormat="1" ht="28.5" customHeight="1" x14ac:dyDescent="0.45">
      <c r="A17" s="329"/>
      <c r="B17" s="320"/>
      <c r="C17" s="323"/>
      <c r="D17" s="8" t="s">
        <v>310</v>
      </c>
      <c r="E17" s="8">
        <v>360000</v>
      </c>
      <c r="F17" s="8">
        <v>301330</v>
      </c>
      <c r="G17" s="38">
        <f t="shared" si="0"/>
        <v>58670</v>
      </c>
      <c r="H17" s="324"/>
      <c r="I17" s="324"/>
      <c r="J17" s="8" t="s">
        <v>228</v>
      </c>
      <c r="K17" s="8">
        <v>1011097</v>
      </c>
      <c r="L17" s="8">
        <v>1011097</v>
      </c>
      <c r="M17" s="9">
        <f t="shared" si="1"/>
        <v>0</v>
      </c>
    </row>
    <row r="18" spans="1:14" s="11" customFormat="1" ht="28.5" customHeight="1" x14ac:dyDescent="0.45">
      <c r="A18" s="329"/>
      <c r="B18" s="320"/>
      <c r="C18" s="323"/>
      <c r="D18" s="8" t="s">
        <v>311</v>
      </c>
      <c r="E18" s="8">
        <v>1100000</v>
      </c>
      <c r="F18" s="8">
        <v>286000</v>
      </c>
      <c r="G18" s="38">
        <f t="shared" si="0"/>
        <v>814000</v>
      </c>
      <c r="H18" s="8" t="s">
        <v>230</v>
      </c>
      <c r="I18" s="8" t="s">
        <v>231</v>
      </c>
      <c r="J18" s="8" t="s">
        <v>232</v>
      </c>
      <c r="K18" s="14">
        <v>5000000</v>
      </c>
      <c r="L18" s="8">
        <v>4125974</v>
      </c>
      <c r="M18" s="9">
        <f t="shared" si="1"/>
        <v>874026</v>
      </c>
    </row>
    <row r="19" spans="1:14" s="11" customFormat="1" ht="28.5" customHeight="1" x14ac:dyDescent="0.45">
      <c r="A19" s="329"/>
      <c r="B19" s="321"/>
      <c r="C19" s="324"/>
      <c r="D19" s="8" t="s">
        <v>312</v>
      </c>
      <c r="E19" s="8">
        <v>200000</v>
      </c>
      <c r="F19" s="8">
        <v>48000</v>
      </c>
      <c r="G19" s="38">
        <f t="shared" si="0"/>
        <v>152000</v>
      </c>
      <c r="H19" s="13"/>
      <c r="I19" s="13"/>
      <c r="J19" s="13" t="s">
        <v>233</v>
      </c>
      <c r="K19" s="15">
        <v>3000000</v>
      </c>
      <c r="L19" s="13">
        <v>2699570</v>
      </c>
      <c r="M19" s="9">
        <f t="shared" si="1"/>
        <v>300430</v>
      </c>
    </row>
    <row r="20" spans="1:14" s="11" customFormat="1" ht="28.5" customHeight="1" x14ac:dyDescent="0.45">
      <c r="A20" s="329"/>
      <c r="B20" s="36" t="s">
        <v>197</v>
      </c>
      <c r="C20" s="8" t="s">
        <v>198</v>
      </c>
      <c r="D20" s="8" t="s">
        <v>236</v>
      </c>
      <c r="E20" s="8">
        <v>9980409</v>
      </c>
      <c r="F20" s="8">
        <v>656710</v>
      </c>
      <c r="G20" s="38">
        <f>E20-F20</f>
        <v>9323699</v>
      </c>
      <c r="H20" s="8"/>
      <c r="I20" s="8"/>
      <c r="J20" s="8"/>
      <c r="K20" s="8"/>
      <c r="L20" s="8"/>
      <c r="M20" s="9"/>
    </row>
    <row r="21" spans="1:14" s="11" customFormat="1" ht="28.5" customHeight="1" x14ac:dyDescent="0.45">
      <c r="A21" s="329"/>
      <c r="B21" s="36" t="s">
        <v>203</v>
      </c>
      <c r="C21" s="8" t="s">
        <v>237</v>
      </c>
      <c r="D21" s="8" t="s">
        <v>205</v>
      </c>
      <c r="E21" s="8">
        <v>73700000</v>
      </c>
      <c r="F21" s="8">
        <v>65507770</v>
      </c>
      <c r="G21" s="38">
        <f t="shared" ref="G21:G25" si="2">E21-F21</f>
        <v>8192230</v>
      </c>
      <c r="H21" s="8"/>
      <c r="I21" s="8"/>
      <c r="J21" s="8"/>
      <c r="K21" s="8"/>
      <c r="L21" s="8"/>
      <c r="M21" s="9"/>
    </row>
    <row r="22" spans="1:14" s="11" customFormat="1" ht="28.5" customHeight="1" x14ac:dyDescent="0.45">
      <c r="A22" s="329"/>
      <c r="B22" s="36" t="s">
        <v>207</v>
      </c>
      <c r="C22" s="8" t="s">
        <v>208</v>
      </c>
      <c r="D22" s="8" t="s">
        <v>238</v>
      </c>
      <c r="E22" s="8">
        <v>6900000</v>
      </c>
      <c r="F22" s="8">
        <v>5556378</v>
      </c>
      <c r="G22" s="38">
        <f t="shared" si="2"/>
        <v>1343622</v>
      </c>
      <c r="H22" s="8"/>
      <c r="I22" s="8"/>
      <c r="J22" s="8"/>
      <c r="K22" s="8"/>
      <c r="L22" s="8"/>
      <c r="M22" s="9"/>
    </row>
    <row r="23" spans="1:14" s="11" customFormat="1" ht="28.5" customHeight="1" x14ac:dyDescent="0.45">
      <c r="A23" s="329"/>
      <c r="B23" s="36" t="s">
        <v>219</v>
      </c>
      <c r="C23" s="8" t="s">
        <v>220</v>
      </c>
      <c r="D23" s="8" t="s">
        <v>221</v>
      </c>
      <c r="E23" s="8">
        <v>864794</v>
      </c>
      <c r="F23" s="8">
        <v>4606</v>
      </c>
      <c r="G23" s="38">
        <f t="shared" si="2"/>
        <v>860188</v>
      </c>
      <c r="H23" s="8"/>
      <c r="I23" s="8"/>
      <c r="J23" s="8"/>
      <c r="K23" s="8"/>
      <c r="L23" s="8"/>
      <c r="M23" s="9"/>
    </row>
    <row r="24" spans="1:14" s="11" customFormat="1" ht="28.5" customHeight="1" x14ac:dyDescent="0.45">
      <c r="A24" s="329"/>
      <c r="B24" s="36" t="s">
        <v>225</v>
      </c>
      <c r="C24" s="8" t="s">
        <v>226</v>
      </c>
      <c r="D24" s="8" t="s">
        <v>239</v>
      </c>
      <c r="E24" s="8">
        <v>200000</v>
      </c>
      <c r="F24" s="8">
        <v>0</v>
      </c>
      <c r="G24" s="38">
        <f t="shared" si="2"/>
        <v>200000</v>
      </c>
      <c r="H24" s="8"/>
      <c r="I24" s="8"/>
      <c r="J24" s="8"/>
      <c r="K24" s="8"/>
      <c r="L24" s="8"/>
      <c r="M24" s="9"/>
    </row>
    <row r="25" spans="1:14" s="11" customFormat="1" ht="28.5" customHeight="1" x14ac:dyDescent="0.45">
      <c r="A25" s="329"/>
      <c r="B25" s="36" t="s">
        <v>229</v>
      </c>
      <c r="C25" s="8" t="s">
        <v>229</v>
      </c>
      <c r="D25" s="8" t="s">
        <v>229</v>
      </c>
      <c r="E25" s="8"/>
      <c r="F25" s="8">
        <v>15390181</v>
      </c>
      <c r="G25" s="38">
        <f t="shared" si="2"/>
        <v>-15390181</v>
      </c>
      <c r="H25" s="8"/>
      <c r="I25" s="8"/>
      <c r="J25" s="8"/>
      <c r="K25" s="14"/>
      <c r="L25" s="8"/>
      <c r="M25" s="9"/>
    </row>
    <row r="26" spans="1:14" s="11" customFormat="1" ht="28.5" customHeight="1" thickBot="1" x14ac:dyDescent="0.5">
      <c r="A26" s="330"/>
      <c r="B26" s="326" t="s">
        <v>243</v>
      </c>
      <c r="C26" s="327"/>
      <c r="D26" s="327"/>
      <c r="E26" s="16">
        <f>SUM(E9:E25)</f>
        <v>156913203</v>
      </c>
      <c r="F26" s="16">
        <f>SUM(F9:F25)</f>
        <v>144001575</v>
      </c>
      <c r="G26" s="39">
        <f>E26-F26</f>
        <v>12911628</v>
      </c>
      <c r="H26" s="327" t="s">
        <v>240</v>
      </c>
      <c r="I26" s="327"/>
      <c r="J26" s="327"/>
      <c r="K26" s="16">
        <f>SUM(K9:K25)</f>
        <v>156913203</v>
      </c>
      <c r="L26" s="16">
        <f>SUM(L9:L25)</f>
        <v>144001575</v>
      </c>
      <c r="M26" s="17">
        <f>K26-L26</f>
        <v>12911628</v>
      </c>
    </row>
    <row r="27" spans="1:14" s="11" customFormat="1" ht="28.5" customHeight="1" x14ac:dyDescent="0.45">
      <c r="A27" s="328" t="s">
        <v>313</v>
      </c>
      <c r="B27" s="319" t="s">
        <v>181</v>
      </c>
      <c r="C27" s="322" t="s">
        <v>182</v>
      </c>
      <c r="D27" s="8" t="s">
        <v>302</v>
      </c>
      <c r="E27" s="54">
        <v>43000000</v>
      </c>
      <c r="F27" s="54">
        <v>41275850</v>
      </c>
      <c r="G27" s="55">
        <f>E27-F27</f>
        <v>1724150</v>
      </c>
      <c r="H27" s="8" t="s">
        <v>184</v>
      </c>
      <c r="I27" s="8" t="s">
        <v>185</v>
      </c>
      <c r="J27" s="8" t="s">
        <v>186</v>
      </c>
      <c r="K27" s="54">
        <v>0</v>
      </c>
      <c r="L27" s="54">
        <v>0</v>
      </c>
      <c r="M27" s="57">
        <f>K27-L27</f>
        <v>0</v>
      </c>
      <c r="N27" s="10"/>
    </row>
    <row r="28" spans="1:14" s="11" customFormat="1" ht="28.5" customHeight="1" x14ac:dyDescent="0.45">
      <c r="A28" s="329"/>
      <c r="B28" s="320"/>
      <c r="C28" s="323"/>
      <c r="D28" s="8" t="s">
        <v>303</v>
      </c>
      <c r="E28" s="54">
        <v>4200000</v>
      </c>
      <c r="F28" s="54">
        <v>3439690</v>
      </c>
      <c r="G28" s="55">
        <f t="shared" ref="G28:G43" si="3">E28-F28</f>
        <v>760310</v>
      </c>
      <c r="H28" s="13" t="s">
        <v>189</v>
      </c>
      <c r="I28" s="13" t="s">
        <v>190</v>
      </c>
      <c r="J28" s="8" t="s">
        <v>191</v>
      </c>
      <c r="K28" s="54">
        <v>0</v>
      </c>
      <c r="L28" s="54">
        <v>0</v>
      </c>
      <c r="M28" s="57">
        <f t="shared" ref="M28:M37" si="4">K28-L28</f>
        <v>0</v>
      </c>
      <c r="N28" s="10"/>
    </row>
    <row r="29" spans="1:14" s="11" customFormat="1" ht="28.5" customHeight="1" x14ac:dyDescent="0.45">
      <c r="A29" s="329"/>
      <c r="B29" s="320"/>
      <c r="C29" s="323"/>
      <c r="D29" s="8" t="s">
        <v>304</v>
      </c>
      <c r="E29" s="54">
        <v>4500000</v>
      </c>
      <c r="F29" s="54">
        <v>4284200</v>
      </c>
      <c r="G29" s="55">
        <f t="shared" si="3"/>
        <v>215800</v>
      </c>
      <c r="H29" s="8" t="s">
        <v>194</v>
      </c>
      <c r="I29" s="8" t="s">
        <v>195</v>
      </c>
      <c r="J29" s="8" t="s">
        <v>235</v>
      </c>
      <c r="K29" s="54">
        <v>0</v>
      </c>
      <c r="L29" s="54">
        <v>0</v>
      </c>
      <c r="M29" s="57">
        <f t="shared" si="4"/>
        <v>0</v>
      </c>
      <c r="N29" s="10"/>
    </row>
    <row r="30" spans="1:14" s="11" customFormat="1" ht="28.5" customHeight="1" x14ac:dyDescent="0.45">
      <c r="A30" s="329"/>
      <c r="B30" s="320"/>
      <c r="C30" s="324"/>
      <c r="D30" s="8" t="s">
        <v>305</v>
      </c>
      <c r="E30" s="54">
        <v>0</v>
      </c>
      <c r="F30" s="54">
        <v>0</v>
      </c>
      <c r="G30" s="55">
        <f t="shared" si="3"/>
        <v>0</v>
      </c>
      <c r="H30" s="331" t="s">
        <v>200</v>
      </c>
      <c r="I30" s="331" t="s">
        <v>201</v>
      </c>
      <c r="J30" s="91" t="s">
        <v>202</v>
      </c>
      <c r="K30" s="92">
        <v>32300000</v>
      </c>
      <c r="L30" s="92">
        <v>28740000</v>
      </c>
      <c r="M30" s="93">
        <f t="shared" si="4"/>
        <v>3560000</v>
      </c>
      <c r="N30" s="10"/>
    </row>
    <row r="31" spans="1:14" s="11" customFormat="1" ht="28.5" customHeight="1" x14ac:dyDescent="0.45">
      <c r="A31" s="329"/>
      <c r="B31" s="320"/>
      <c r="C31" s="322" t="s">
        <v>187</v>
      </c>
      <c r="D31" s="8" t="s">
        <v>307</v>
      </c>
      <c r="E31" s="54">
        <v>100000</v>
      </c>
      <c r="F31" s="56">
        <v>0</v>
      </c>
      <c r="G31" s="55">
        <f t="shared" si="3"/>
        <v>100000</v>
      </c>
      <c r="H31" s="332"/>
      <c r="I31" s="332"/>
      <c r="J31" s="91" t="s">
        <v>206</v>
      </c>
      <c r="K31" s="92">
        <v>44000000</v>
      </c>
      <c r="L31" s="92">
        <v>43157364</v>
      </c>
      <c r="M31" s="93">
        <f t="shared" si="4"/>
        <v>842636</v>
      </c>
    </row>
    <row r="32" spans="1:14" s="11" customFormat="1" ht="28.5" customHeight="1" x14ac:dyDescent="0.45">
      <c r="A32" s="329"/>
      <c r="B32" s="320"/>
      <c r="C32" s="324"/>
      <c r="D32" s="8" t="s">
        <v>306</v>
      </c>
      <c r="E32" s="54">
        <v>100000</v>
      </c>
      <c r="F32" s="56">
        <v>0</v>
      </c>
      <c r="G32" s="55">
        <f t="shared" si="3"/>
        <v>100000</v>
      </c>
      <c r="H32" s="8" t="s">
        <v>210</v>
      </c>
      <c r="I32" s="8" t="s">
        <v>211</v>
      </c>
      <c r="J32" s="8" t="s">
        <v>212</v>
      </c>
      <c r="K32" s="54">
        <v>0</v>
      </c>
      <c r="L32" s="54">
        <v>0</v>
      </c>
      <c r="M32" s="57">
        <f t="shared" si="4"/>
        <v>0</v>
      </c>
    </row>
    <row r="33" spans="1:14" s="11" customFormat="1" ht="28.5" customHeight="1" x14ac:dyDescent="0.45">
      <c r="A33" s="329"/>
      <c r="B33" s="320"/>
      <c r="C33" s="322" t="s">
        <v>192</v>
      </c>
      <c r="D33" s="8" t="s">
        <v>308</v>
      </c>
      <c r="E33" s="54">
        <v>0</v>
      </c>
      <c r="F33" s="54">
        <v>0</v>
      </c>
      <c r="G33" s="55">
        <f t="shared" si="3"/>
        <v>0</v>
      </c>
      <c r="H33" s="8" t="s">
        <v>216</v>
      </c>
      <c r="I33" s="8" t="s">
        <v>217</v>
      </c>
      <c r="J33" s="8" t="s">
        <v>218</v>
      </c>
      <c r="K33" s="54">
        <v>1800000</v>
      </c>
      <c r="L33" s="54">
        <v>1749378</v>
      </c>
      <c r="M33" s="57">
        <f t="shared" si="4"/>
        <v>50622</v>
      </c>
    </row>
    <row r="34" spans="1:14" s="11" customFormat="1" ht="28.5" customHeight="1" x14ac:dyDescent="0.45">
      <c r="A34" s="329"/>
      <c r="B34" s="320"/>
      <c r="C34" s="323"/>
      <c r="D34" s="8" t="s">
        <v>309</v>
      </c>
      <c r="E34" s="54"/>
      <c r="F34" s="54"/>
      <c r="G34" s="55">
        <f t="shared" si="3"/>
        <v>0</v>
      </c>
      <c r="H34" s="322" t="s">
        <v>222</v>
      </c>
      <c r="I34" s="322" t="s">
        <v>223</v>
      </c>
      <c r="J34" s="8" t="s">
        <v>224</v>
      </c>
      <c r="K34" s="54">
        <v>3840678</v>
      </c>
      <c r="L34" s="54">
        <v>3840678</v>
      </c>
      <c r="M34" s="57">
        <f t="shared" si="4"/>
        <v>0</v>
      </c>
    </row>
    <row r="35" spans="1:14" s="11" customFormat="1" ht="28.5" customHeight="1" x14ac:dyDescent="0.45">
      <c r="A35" s="329"/>
      <c r="B35" s="320"/>
      <c r="C35" s="323"/>
      <c r="D35" s="8" t="s">
        <v>310</v>
      </c>
      <c r="E35" s="54">
        <v>250000</v>
      </c>
      <c r="F35" s="54">
        <v>75320</v>
      </c>
      <c r="G35" s="55">
        <f t="shared" si="3"/>
        <v>174680</v>
      </c>
      <c r="H35" s="324"/>
      <c r="I35" s="324"/>
      <c r="J35" s="8" t="s">
        <v>228</v>
      </c>
      <c r="K35" s="54">
        <v>2495991</v>
      </c>
      <c r="L35" s="54">
        <v>2495991</v>
      </c>
      <c r="M35" s="57">
        <f t="shared" si="4"/>
        <v>0</v>
      </c>
    </row>
    <row r="36" spans="1:14" s="11" customFormat="1" ht="28.5" customHeight="1" x14ac:dyDescent="0.45">
      <c r="A36" s="329"/>
      <c r="B36" s="320"/>
      <c r="C36" s="323"/>
      <c r="D36" s="8" t="s">
        <v>311</v>
      </c>
      <c r="E36" s="54">
        <v>1650000</v>
      </c>
      <c r="F36" s="54">
        <v>1296430</v>
      </c>
      <c r="G36" s="55">
        <f t="shared" si="3"/>
        <v>353570</v>
      </c>
      <c r="H36" s="322" t="s">
        <v>230</v>
      </c>
      <c r="I36" s="322" t="s">
        <v>231</v>
      </c>
      <c r="J36" s="8" t="s">
        <v>232</v>
      </c>
      <c r="K36" s="58">
        <v>33331</v>
      </c>
      <c r="L36" s="54">
        <v>1465</v>
      </c>
      <c r="M36" s="57">
        <f t="shared" si="4"/>
        <v>31866</v>
      </c>
    </row>
    <row r="37" spans="1:14" s="11" customFormat="1" ht="28.5" customHeight="1" x14ac:dyDescent="0.45">
      <c r="A37" s="329"/>
      <c r="B37" s="321"/>
      <c r="C37" s="324"/>
      <c r="D37" s="8" t="s">
        <v>312</v>
      </c>
      <c r="E37" s="54">
        <v>0</v>
      </c>
      <c r="F37" s="54">
        <v>0</v>
      </c>
      <c r="G37" s="55">
        <f t="shared" si="3"/>
        <v>0</v>
      </c>
      <c r="H37" s="324"/>
      <c r="I37" s="324"/>
      <c r="J37" s="13" t="s">
        <v>233</v>
      </c>
      <c r="K37" s="59">
        <v>530000</v>
      </c>
      <c r="L37" s="60">
        <v>525030</v>
      </c>
      <c r="M37" s="57">
        <f t="shared" si="4"/>
        <v>4970</v>
      </c>
    </row>
    <row r="38" spans="1:14" s="11" customFormat="1" ht="28.5" customHeight="1" x14ac:dyDescent="0.45">
      <c r="A38" s="329"/>
      <c r="B38" s="36" t="s">
        <v>197</v>
      </c>
      <c r="C38" s="8" t="s">
        <v>198</v>
      </c>
      <c r="D38" s="8" t="s">
        <v>236</v>
      </c>
      <c r="E38" s="54">
        <v>0</v>
      </c>
      <c r="F38" s="54">
        <v>0</v>
      </c>
      <c r="G38" s="55">
        <f t="shared" si="3"/>
        <v>0</v>
      </c>
      <c r="H38" s="8" t="s">
        <v>322</v>
      </c>
      <c r="I38" s="8" t="s">
        <v>323</v>
      </c>
      <c r="J38" s="8" t="s">
        <v>324</v>
      </c>
      <c r="K38" s="54"/>
      <c r="L38" s="54">
        <v>698090</v>
      </c>
      <c r="M38" s="57">
        <v>-698090</v>
      </c>
    </row>
    <row r="39" spans="1:14" s="11" customFormat="1" ht="28.5" customHeight="1" x14ac:dyDescent="0.45">
      <c r="A39" s="329"/>
      <c r="B39" s="36" t="s">
        <v>203</v>
      </c>
      <c r="C39" s="8" t="s">
        <v>237</v>
      </c>
      <c r="D39" s="8" t="s">
        <v>205</v>
      </c>
      <c r="E39" s="54">
        <v>6600000</v>
      </c>
      <c r="F39" s="54">
        <v>1622680</v>
      </c>
      <c r="G39" s="55">
        <f t="shared" si="3"/>
        <v>4977320</v>
      </c>
      <c r="H39" s="8"/>
      <c r="I39" s="8"/>
      <c r="J39" s="8"/>
      <c r="K39" s="54"/>
      <c r="L39" s="54"/>
      <c r="M39" s="57"/>
    </row>
    <row r="40" spans="1:14" s="11" customFormat="1" ht="28.5" customHeight="1" x14ac:dyDescent="0.45">
      <c r="A40" s="329"/>
      <c r="B40" s="36" t="s">
        <v>207</v>
      </c>
      <c r="C40" s="8" t="s">
        <v>208</v>
      </c>
      <c r="D40" s="8" t="s">
        <v>238</v>
      </c>
      <c r="E40" s="54">
        <v>24000000</v>
      </c>
      <c r="F40" s="54">
        <v>24000000</v>
      </c>
      <c r="G40" s="55">
        <f t="shared" si="3"/>
        <v>0</v>
      </c>
      <c r="H40" s="8"/>
      <c r="I40" s="8"/>
      <c r="J40" s="8"/>
      <c r="K40" s="54"/>
      <c r="L40" s="54"/>
      <c r="M40" s="57"/>
    </row>
    <row r="41" spans="1:14" s="11" customFormat="1" ht="28.5" customHeight="1" x14ac:dyDescent="0.45">
      <c r="A41" s="329"/>
      <c r="B41" s="36" t="s">
        <v>219</v>
      </c>
      <c r="C41" s="8" t="s">
        <v>220</v>
      </c>
      <c r="D41" s="8" t="s">
        <v>221</v>
      </c>
      <c r="E41" s="54">
        <v>600000</v>
      </c>
      <c r="F41" s="54">
        <v>4606</v>
      </c>
      <c r="G41" s="55">
        <f t="shared" si="3"/>
        <v>595394</v>
      </c>
      <c r="H41" s="8"/>
      <c r="I41" s="8"/>
      <c r="J41" s="8"/>
      <c r="K41" s="54"/>
      <c r="L41" s="54"/>
      <c r="M41" s="57"/>
    </row>
    <row r="42" spans="1:14" s="11" customFormat="1" ht="28.5" customHeight="1" x14ac:dyDescent="0.45">
      <c r="A42" s="329"/>
      <c r="B42" s="36" t="s">
        <v>225</v>
      </c>
      <c r="C42" s="8" t="s">
        <v>226</v>
      </c>
      <c r="D42" s="8" t="s">
        <v>239</v>
      </c>
      <c r="E42" s="54">
        <v>0</v>
      </c>
      <c r="F42" s="54">
        <v>0</v>
      </c>
      <c r="G42" s="55">
        <f t="shared" si="3"/>
        <v>0</v>
      </c>
      <c r="H42" s="8"/>
      <c r="I42" s="8"/>
      <c r="J42" s="8"/>
      <c r="K42" s="54"/>
      <c r="L42" s="54"/>
      <c r="M42" s="57"/>
    </row>
    <row r="43" spans="1:14" s="11" customFormat="1" ht="28.5" customHeight="1" x14ac:dyDescent="0.45">
      <c r="A43" s="329"/>
      <c r="B43" s="36" t="s">
        <v>229</v>
      </c>
      <c r="C43" s="8" t="s">
        <v>229</v>
      </c>
      <c r="D43" s="8" t="s">
        <v>229</v>
      </c>
      <c r="E43" s="54">
        <v>0</v>
      </c>
      <c r="F43" s="54">
        <v>5209220</v>
      </c>
      <c r="G43" s="55">
        <f t="shared" si="3"/>
        <v>-5209220</v>
      </c>
      <c r="H43" s="8"/>
      <c r="I43" s="8"/>
      <c r="J43" s="8"/>
      <c r="K43" s="58"/>
      <c r="L43" s="54"/>
      <c r="M43" s="57"/>
    </row>
    <row r="44" spans="1:14" s="11" customFormat="1" ht="28.5" customHeight="1" thickBot="1" x14ac:dyDescent="0.5">
      <c r="A44" s="330"/>
      <c r="B44" s="326" t="s">
        <v>243</v>
      </c>
      <c r="C44" s="327"/>
      <c r="D44" s="327"/>
      <c r="E44" s="16">
        <f>SUM(E27:E43)</f>
        <v>85000000</v>
      </c>
      <c r="F44" s="16">
        <f>SUM(F27:F43)</f>
        <v>81207996</v>
      </c>
      <c r="G44" s="39">
        <f>E44-F44</f>
        <v>3792004</v>
      </c>
      <c r="H44" s="327" t="s">
        <v>240</v>
      </c>
      <c r="I44" s="327"/>
      <c r="J44" s="327"/>
      <c r="K44" s="16">
        <f>SUM(K27:K43)</f>
        <v>85000000</v>
      </c>
      <c r="L44" s="16">
        <f>SUM(L27:L43)</f>
        <v>81207996</v>
      </c>
      <c r="M44" s="17">
        <f>K44-L44</f>
        <v>3792004</v>
      </c>
    </row>
    <row r="45" spans="1:14" s="11" customFormat="1" ht="28.5" customHeight="1" x14ac:dyDescent="0.45">
      <c r="A45" s="328" t="s">
        <v>314</v>
      </c>
      <c r="B45" s="319" t="s">
        <v>181</v>
      </c>
      <c r="C45" s="322" t="s">
        <v>182</v>
      </c>
      <c r="D45" s="8" t="s">
        <v>302</v>
      </c>
      <c r="E45" s="45">
        <v>22773840</v>
      </c>
      <c r="F45" s="45">
        <v>22773840</v>
      </c>
      <c r="G45" s="46">
        <f>E45-F45</f>
        <v>0</v>
      </c>
      <c r="H45" s="8" t="s">
        <v>184</v>
      </c>
      <c r="I45" s="8" t="s">
        <v>185</v>
      </c>
      <c r="J45" s="8" t="s">
        <v>186</v>
      </c>
      <c r="K45" s="8"/>
      <c r="L45" s="8"/>
      <c r="M45" s="41">
        <f>K45-L45</f>
        <v>0</v>
      </c>
      <c r="N45" s="10"/>
    </row>
    <row r="46" spans="1:14" s="11" customFormat="1" ht="28.5" customHeight="1" x14ac:dyDescent="0.45">
      <c r="A46" s="329"/>
      <c r="B46" s="320"/>
      <c r="C46" s="323"/>
      <c r="D46" s="8" t="s">
        <v>303</v>
      </c>
      <c r="E46" s="45">
        <v>1897820</v>
      </c>
      <c r="F46" s="45">
        <v>1897820</v>
      </c>
      <c r="G46" s="46">
        <f t="shared" ref="G46:G61" si="5">E46-F46</f>
        <v>0</v>
      </c>
      <c r="H46" s="13" t="s">
        <v>189</v>
      </c>
      <c r="I46" s="13" t="s">
        <v>190</v>
      </c>
      <c r="J46" s="8" t="s">
        <v>191</v>
      </c>
      <c r="K46" s="8"/>
      <c r="L46" s="8"/>
      <c r="M46" s="41">
        <f t="shared" ref="M46:M61" si="6">K46-L46</f>
        <v>0</v>
      </c>
      <c r="N46" s="10"/>
    </row>
    <row r="47" spans="1:14" s="11" customFormat="1" ht="28.5" customHeight="1" x14ac:dyDescent="0.45">
      <c r="A47" s="329"/>
      <c r="B47" s="320"/>
      <c r="C47" s="323"/>
      <c r="D47" s="8" t="s">
        <v>304</v>
      </c>
      <c r="E47" s="45">
        <v>2333220</v>
      </c>
      <c r="F47" s="45">
        <v>2333220</v>
      </c>
      <c r="G47" s="46">
        <f t="shared" si="5"/>
        <v>0</v>
      </c>
      <c r="H47" s="8" t="s">
        <v>194</v>
      </c>
      <c r="I47" s="8" t="s">
        <v>195</v>
      </c>
      <c r="J47" s="8" t="s">
        <v>235</v>
      </c>
      <c r="K47" s="8"/>
      <c r="L47" s="8"/>
      <c r="M47" s="41">
        <f t="shared" si="6"/>
        <v>0</v>
      </c>
      <c r="N47" s="10"/>
    </row>
    <row r="48" spans="1:14" s="11" customFormat="1" ht="28.5" customHeight="1" x14ac:dyDescent="0.45">
      <c r="A48" s="329"/>
      <c r="B48" s="320"/>
      <c r="C48" s="324"/>
      <c r="D48" s="8" t="s">
        <v>305</v>
      </c>
      <c r="E48" s="45"/>
      <c r="F48" s="45"/>
      <c r="G48" s="46">
        <f t="shared" si="5"/>
        <v>0</v>
      </c>
      <c r="H48" s="331" t="s">
        <v>200</v>
      </c>
      <c r="I48" s="331" t="s">
        <v>201</v>
      </c>
      <c r="J48" s="91" t="s">
        <v>202</v>
      </c>
      <c r="K48" s="91"/>
      <c r="L48" s="91"/>
      <c r="M48" s="94">
        <f t="shared" si="6"/>
        <v>0</v>
      </c>
      <c r="N48" s="10"/>
    </row>
    <row r="49" spans="1:13" s="11" customFormat="1" ht="28.5" customHeight="1" x14ac:dyDescent="0.45">
      <c r="A49" s="329"/>
      <c r="B49" s="320"/>
      <c r="C49" s="322" t="s">
        <v>187</v>
      </c>
      <c r="D49" s="8" t="s">
        <v>307</v>
      </c>
      <c r="E49" s="45">
        <v>0</v>
      </c>
      <c r="F49" s="47"/>
      <c r="G49" s="46">
        <f t="shared" si="5"/>
        <v>0</v>
      </c>
      <c r="H49" s="332"/>
      <c r="I49" s="332"/>
      <c r="J49" s="91" t="s">
        <v>206</v>
      </c>
      <c r="K49" s="91">
        <v>57297000</v>
      </c>
      <c r="L49" s="91">
        <v>57317214</v>
      </c>
      <c r="M49" s="94">
        <f t="shared" si="6"/>
        <v>-20214</v>
      </c>
    </row>
    <row r="50" spans="1:13" s="11" customFormat="1" ht="28.5" customHeight="1" x14ac:dyDescent="0.45">
      <c r="A50" s="329"/>
      <c r="B50" s="320"/>
      <c r="C50" s="324"/>
      <c r="D50" s="8" t="s">
        <v>306</v>
      </c>
      <c r="E50" s="45">
        <v>0</v>
      </c>
      <c r="F50" s="47"/>
      <c r="G50" s="46">
        <f t="shared" si="5"/>
        <v>0</v>
      </c>
      <c r="H50" s="8" t="s">
        <v>210</v>
      </c>
      <c r="I50" s="8" t="s">
        <v>211</v>
      </c>
      <c r="J50" s="8" t="s">
        <v>212</v>
      </c>
      <c r="K50" s="8"/>
      <c r="L50" s="8"/>
      <c r="M50" s="41">
        <f t="shared" si="6"/>
        <v>0</v>
      </c>
    </row>
    <row r="51" spans="1:13" s="11" customFormat="1" ht="28.5" customHeight="1" x14ac:dyDescent="0.45">
      <c r="A51" s="329"/>
      <c r="B51" s="320"/>
      <c r="C51" s="322" t="s">
        <v>192</v>
      </c>
      <c r="D51" s="8" t="s">
        <v>308</v>
      </c>
      <c r="E51" s="45"/>
      <c r="F51" s="47"/>
      <c r="G51" s="46">
        <f t="shared" si="5"/>
        <v>0</v>
      </c>
      <c r="H51" s="8" t="s">
        <v>216</v>
      </c>
      <c r="I51" s="8" t="s">
        <v>217</v>
      </c>
      <c r="J51" s="8" t="s">
        <v>218</v>
      </c>
      <c r="K51" s="8">
        <v>3807000</v>
      </c>
      <c r="L51" s="8">
        <v>3807000</v>
      </c>
      <c r="M51" s="41">
        <f t="shared" si="6"/>
        <v>0</v>
      </c>
    </row>
    <row r="52" spans="1:13" s="11" customFormat="1" ht="28.5" customHeight="1" x14ac:dyDescent="0.45">
      <c r="A52" s="329"/>
      <c r="B52" s="320"/>
      <c r="C52" s="323"/>
      <c r="D52" s="8" t="s">
        <v>309</v>
      </c>
      <c r="E52" s="45"/>
      <c r="F52" s="47"/>
      <c r="G52" s="46">
        <f t="shared" si="5"/>
        <v>0</v>
      </c>
      <c r="H52" s="322" t="s">
        <v>222</v>
      </c>
      <c r="I52" s="322" t="s">
        <v>223</v>
      </c>
      <c r="J52" s="8" t="s">
        <v>224</v>
      </c>
      <c r="K52" s="8">
        <v>1481666</v>
      </c>
      <c r="L52" s="8">
        <v>1481666</v>
      </c>
      <c r="M52" s="41">
        <f t="shared" si="6"/>
        <v>0</v>
      </c>
    </row>
    <row r="53" spans="1:13" s="11" customFormat="1" ht="28.5" customHeight="1" x14ac:dyDescent="0.45">
      <c r="A53" s="329"/>
      <c r="B53" s="320"/>
      <c r="C53" s="323"/>
      <c r="D53" s="8" t="s">
        <v>310</v>
      </c>
      <c r="E53" s="45"/>
      <c r="F53" s="47"/>
      <c r="G53" s="46">
        <f t="shared" si="5"/>
        <v>0</v>
      </c>
      <c r="H53" s="324"/>
      <c r="I53" s="324"/>
      <c r="J53" s="8" t="s">
        <v>228</v>
      </c>
      <c r="K53" s="8">
        <v>155985</v>
      </c>
      <c r="L53" s="8">
        <v>155985</v>
      </c>
      <c r="M53" s="41">
        <f t="shared" si="6"/>
        <v>0</v>
      </c>
    </row>
    <row r="54" spans="1:13" s="11" customFormat="1" ht="28.5" customHeight="1" x14ac:dyDescent="0.45">
      <c r="A54" s="329"/>
      <c r="B54" s="320"/>
      <c r="C54" s="323"/>
      <c r="D54" s="8" t="s">
        <v>311</v>
      </c>
      <c r="E54" s="45"/>
      <c r="F54" s="47"/>
      <c r="G54" s="46">
        <f t="shared" si="5"/>
        <v>0</v>
      </c>
      <c r="H54" s="322" t="s">
        <v>230</v>
      </c>
      <c r="I54" s="322" t="s">
        <v>231</v>
      </c>
      <c r="J54" s="8" t="s">
        <v>232</v>
      </c>
      <c r="K54" s="14">
        <v>609</v>
      </c>
      <c r="L54" s="8">
        <v>132</v>
      </c>
      <c r="M54" s="41">
        <f t="shared" si="6"/>
        <v>477</v>
      </c>
    </row>
    <row r="55" spans="1:13" s="11" customFormat="1" ht="28.5" customHeight="1" x14ac:dyDescent="0.45">
      <c r="A55" s="329"/>
      <c r="B55" s="321"/>
      <c r="C55" s="324"/>
      <c r="D55" s="8" t="s">
        <v>312</v>
      </c>
      <c r="E55" s="45"/>
      <c r="F55" s="47"/>
      <c r="G55" s="46">
        <f t="shared" si="5"/>
        <v>0</v>
      </c>
      <c r="H55" s="324"/>
      <c r="I55" s="324"/>
      <c r="J55" s="13" t="s">
        <v>233</v>
      </c>
      <c r="K55" s="15">
        <v>1827740</v>
      </c>
      <c r="L55" s="13">
        <v>1827800</v>
      </c>
      <c r="M55" s="41">
        <f t="shared" si="6"/>
        <v>-60</v>
      </c>
    </row>
    <row r="56" spans="1:13" s="11" customFormat="1" ht="28.5" customHeight="1" x14ac:dyDescent="0.45">
      <c r="A56" s="329"/>
      <c r="B56" s="36" t="s">
        <v>197</v>
      </c>
      <c r="C56" s="8" t="s">
        <v>198</v>
      </c>
      <c r="D56" s="8" t="s">
        <v>236</v>
      </c>
      <c r="E56" s="45">
        <v>2465120</v>
      </c>
      <c r="F56" s="45"/>
      <c r="G56" s="46">
        <f t="shared" si="5"/>
        <v>2465120</v>
      </c>
      <c r="H56" s="8"/>
      <c r="I56" s="8"/>
      <c r="J56" s="8"/>
      <c r="K56" s="8"/>
      <c r="L56" s="8"/>
      <c r="M56" s="41">
        <f t="shared" si="6"/>
        <v>0</v>
      </c>
    </row>
    <row r="57" spans="1:13" s="11" customFormat="1" ht="28.5" customHeight="1" x14ac:dyDescent="0.45">
      <c r="A57" s="329"/>
      <c r="B57" s="36" t="s">
        <v>203</v>
      </c>
      <c r="C57" s="8" t="s">
        <v>237</v>
      </c>
      <c r="D57" s="8" t="s">
        <v>205</v>
      </c>
      <c r="E57" s="45"/>
      <c r="F57" s="45"/>
      <c r="G57" s="46">
        <f t="shared" si="5"/>
        <v>0</v>
      </c>
      <c r="H57" s="8"/>
      <c r="I57" s="8"/>
      <c r="J57" s="8"/>
      <c r="K57" s="8"/>
      <c r="L57" s="8"/>
      <c r="M57" s="41">
        <f t="shared" si="6"/>
        <v>0</v>
      </c>
    </row>
    <row r="58" spans="1:13" s="11" customFormat="1" ht="28.5" customHeight="1" x14ac:dyDescent="0.45">
      <c r="A58" s="329"/>
      <c r="B58" s="36" t="s">
        <v>207</v>
      </c>
      <c r="C58" s="8" t="s">
        <v>208</v>
      </c>
      <c r="D58" s="8" t="s">
        <v>238</v>
      </c>
      <c r="E58" s="45">
        <v>35000000</v>
      </c>
      <c r="F58" s="45">
        <v>35000289</v>
      </c>
      <c r="G58" s="46">
        <f t="shared" si="5"/>
        <v>-289</v>
      </c>
      <c r="H58" s="8"/>
      <c r="I58" s="8"/>
      <c r="J58" s="8"/>
      <c r="K58" s="8"/>
      <c r="L58" s="8"/>
      <c r="M58" s="41">
        <f t="shared" si="6"/>
        <v>0</v>
      </c>
    </row>
    <row r="59" spans="1:13" s="11" customFormat="1" ht="28.5" customHeight="1" x14ac:dyDescent="0.45">
      <c r="A59" s="329"/>
      <c r="B59" s="36" t="s">
        <v>219</v>
      </c>
      <c r="C59" s="8" t="s">
        <v>220</v>
      </c>
      <c r="D59" s="8" t="s">
        <v>221</v>
      </c>
      <c r="E59" s="45">
        <v>100000</v>
      </c>
      <c r="F59" s="45">
        <v>68206</v>
      </c>
      <c r="G59" s="46">
        <f t="shared" si="5"/>
        <v>31794</v>
      </c>
      <c r="H59" s="8"/>
      <c r="I59" s="8"/>
      <c r="J59" s="8"/>
      <c r="K59" s="8"/>
      <c r="L59" s="8"/>
      <c r="M59" s="41">
        <f t="shared" si="6"/>
        <v>0</v>
      </c>
    </row>
    <row r="60" spans="1:13" s="11" customFormat="1" ht="28.5" customHeight="1" x14ac:dyDescent="0.45">
      <c r="A60" s="329"/>
      <c r="B60" s="36" t="s">
        <v>225</v>
      </c>
      <c r="C60" s="8" t="s">
        <v>226</v>
      </c>
      <c r="D60" s="8" t="s">
        <v>239</v>
      </c>
      <c r="E60" s="45"/>
      <c r="F60" s="45"/>
      <c r="G60" s="46">
        <f t="shared" si="5"/>
        <v>0</v>
      </c>
      <c r="H60" s="8"/>
      <c r="I60" s="8"/>
      <c r="J60" s="8"/>
      <c r="K60" s="8"/>
      <c r="L60" s="8"/>
      <c r="M60" s="41">
        <f t="shared" si="6"/>
        <v>0</v>
      </c>
    </row>
    <row r="61" spans="1:13" s="11" customFormat="1" ht="28.5" customHeight="1" x14ac:dyDescent="0.45">
      <c r="A61" s="329"/>
      <c r="B61" s="36" t="s">
        <v>229</v>
      </c>
      <c r="C61" s="8" t="s">
        <v>229</v>
      </c>
      <c r="D61" s="8" t="s">
        <v>229</v>
      </c>
      <c r="E61" s="45"/>
      <c r="F61" s="45">
        <v>2516422</v>
      </c>
      <c r="G61" s="46">
        <f t="shared" si="5"/>
        <v>-2516422</v>
      </c>
      <c r="H61" s="8"/>
      <c r="I61" s="8"/>
      <c r="J61" s="8"/>
      <c r="K61" s="14"/>
      <c r="L61" s="8"/>
      <c r="M61" s="41">
        <f t="shared" si="6"/>
        <v>0</v>
      </c>
    </row>
    <row r="62" spans="1:13" s="11" customFormat="1" ht="28.5" customHeight="1" thickBot="1" x14ac:dyDescent="0.5">
      <c r="A62" s="330"/>
      <c r="B62" s="326" t="s">
        <v>243</v>
      </c>
      <c r="C62" s="327"/>
      <c r="D62" s="327"/>
      <c r="E62" s="48">
        <f>SUM(E45:E61)</f>
        <v>64570000</v>
      </c>
      <c r="F62" s="48">
        <f>SUM(F45:F61)</f>
        <v>64589797</v>
      </c>
      <c r="G62" s="49">
        <f>E62-F62</f>
        <v>-19797</v>
      </c>
      <c r="H62" s="327" t="s">
        <v>240</v>
      </c>
      <c r="I62" s="327"/>
      <c r="J62" s="327"/>
      <c r="K62" s="16">
        <f>SUM(K45:K61)</f>
        <v>64570000</v>
      </c>
      <c r="L62" s="16">
        <f>SUM(L45:L61)</f>
        <v>64589797</v>
      </c>
      <c r="M62" s="42">
        <f>K62-L62</f>
        <v>-19797</v>
      </c>
    </row>
    <row r="63" spans="1:13" x14ac:dyDescent="0.45">
      <c r="E63" s="43"/>
      <c r="F63" s="43"/>
      <c r="G63" s="50"/>
      <c r="M63" s="43"/>
    </row>
    <row r="64" spans="1:13" ht="34.5" customHeight="1" x14ac:dyDescent="0.45">
      <c r="A64" s="28"/>
      <c r="B64" s="333" t="s">
        <v>241</v>
      </c>
      <c r="C64" s="333"/>
      <c r="D64" s="333"/>
      <c r="E64" s="44">
        <f>E26+E44+E62</f>
        <v>306483203</v>
      </c>
      <c r="F64" s="44">
        <f t="shared" ref="F64:G64" si="7">F26+F44+F62</f>
        <v>289799368</v>
      </c>
      <c r="G64" s="51">
        <f t="shared" si="7"/>
        <v>16683835</v>
      </c>
      <c r="H64" s="333" t="s">
        <v>241</v>
      </c>
      <c r="I64" s="333"/>
      <c r="J64" s="333"/>
      <c r="K64" s="29">
        <f>K26+K44+K62</f>
        <v>306483203</v>
      </c>
      <c r="L64" s="29">
        <f t="shared" ref="L64:M64" si="8">L26+L44+L62</f>
        <v>289799368</v>
      </c>
      <c r="M64" s="44">
        <f t="shared" si="8"/>
        <v>16683835</v>
      </c>
    </row>
  </sheetData>
  <mergeCells count="55">
    <mergeCell ref="B64:D64"/>
    <mergeCell ref="H64:J64"/>
    <mergeCell ref="A45:A62"/>
    <mergeCell ref="B45:B55"/>
    <mergeCell ref="C45:C48"/>
    <mergeCell ref="C49:C50"/>
    <mergeCell ref="C51:C55"/>
    <mergeCell ref="H52:H53"/>
    <mergeCell ref="H48:H49"/>
    <mergeCell ref="I48:I49"/>
    <mergeCell ref="I52:I53"/>
    <mergeCell ref="H54:H55"/>
    <mergeCell ref="I54:I55"/>
    <mergeCell ref="B62:D62"/>
    <mergeCell ref="H62:J62"/>
    <mergeCell ref="C33:C37"/>
    <mergeCell ref="B44:D44"/>
    <mergeCell ref="H44:J44"/>
    <mergeCell ref="A9:A26"/>
    <mergeCell ref="A27:A44"/>
    <mergeCell ref="H34:H35"/>
    <mergeCell ref="I34:I35"/>
    <mergeCell ref="H36:H37"/>
    <mergeCell ref="I36:I37"/>
    <mergeCell ref="B27:B37"/>
    <mergeCell ref="C27:C30"/>
    <mergeCell ref="H30:H31"/>
    <mergeCell ref="I30:I31"/>
    <mergeCell ref="C31:C32"/>
    <mergeCell ref="B26:D26"/>
    <mergeCell ref="H26:J26"/>
    <mergeCell ref="B9:B19"/>
    <mergeCell ref="C9:C12"/>
    <mergeCell ref="H12:H13"/>
    <mergeCell ref="I12:I13"/>
    <mergeCell ref="C13:C14"/>
    <mergeCell ref="C15:C19"/>
    <mergeCell ref="H16:H17"/>
    <mergeCell ref="I16:I17"/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F7:F8"/>
    <mergeCell ref="G7:G8"/>
    <mergeCell ref="H7:J7"/>
    <mergeCell ref="K7:K8"/>
    <mergeCell ref="L7:L8"/>
  </mergeCells>
  <phoneticPr fontId="2" type="noConversion"/>
  <pageMargins left="0.7" right="0.7" top="0.75" bottom="0.75" header="0.3" footer="0.3"/>
  <pageSetup paperSize="8" scale="3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0" zoomScaleNormal="70" workbookViewId="0">
      <selection activeCell="M26" sqref="M26"/>
    </sheetView>
  </sheetViews>
  <sheetFormatPr defaultColWidth="9" defaultRowHeight="17" x14ac:dyDescent="0.45"/>
  <cols>
    <col min="1" max="1" width="4.5" style="4" customWidth="1"/>
    <col min="2" max="2" width="14.83203125" style="4" customWidth="1"/>
    <col min="3" max="3" width="15.25" style="4" customWidth="1"/>
    <col min="4" max="4" width="24.08203125" style="4" customWidth="1"/>
    <col min="5" max="6" width="16.33203125" style="4" customWidth="1"/>
    <col min="7" max="7" width="16.33203125" style="7" customWidth="1"/>
    <col min="8" max="8" width="14" style="4" customWidth="1"/>
    <col min="9" max="9" width="16.58203125" style="4" customWidth="1"/>
    <col min="10" max="10" width="21" style="4" customWidth="1"/>
    <col min="11" max="12" width="16.33203125" style="4" customWidth="1"/>
    <col min="13" max="13" width="16.33203125" style="7" customWidth="1"/>
    <col min="14" max="14" width="13.25" style="4" customWidth="1"/>
    <col min="15" max="16384" width="9" style="4"/>
  </cols>
  <sheetData>
    <row r="1" spans="1:14" x14ac:dyDescent="0.45">
      <c r="A1" s="211" t="s">
        <v>321</v>
      </c>
      <c r="B1" s="211"/>
      <c r="C1" s="211"/>
      <c r="D1" s="211"/>
      <c r="E1" s="5"/>
      <c r="F1" s="1"/>
      <c r="G1" s="40"/>
      <c r="H1" s="1"/>
      <c r="I1" s="1"/>
      <c r="J1" s="1"/>
      <c r="K1" s="1"/>
      <c r="L1" s="1"/>
      <c r="M1" s="40"/>
    </row>
    <row r="2" spans="1:14" ht="21" x14ac:dyDescent="0.45">
      <c r="A2" s="212" t="s">
        <v>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4" ht="24" x14ac:dyDescent="0.45">
      <c r="A3" s="213" t="s">
        <v>315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</row>
    <row r="4" spans="1:14" x14ac:dyDescent="0.45">
      <c r="A4" s="214" t="s">
        <v>316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</row>
    <row r="5" spans="1:14" ht="17.5" thickBot="1" x14ac:dyDescent="0.5">
      <c r="A5" s="310" t="s">
        <v>1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</row>
    <row r="6" spans="1:14" ht="28.5" customHeight="1" x14ac:dyDescent="0.45">
      <c r="A6" s="312" t="s">
        <v>2</v>
      </c>
      <c r="B6" s="223" t="s">
        <v>3</v>
      </c>
      <c r="C6" s="224"/>
      <c r="D6" s="224"/>
      <c r="E6" s="224"/>
      <c r="F6" s="224"/>
      <c r="G6" s="314"/>
      <c r="H6" s="315" t="s">
        <v>4</v>
      </c>
      <c r="I6" s="315"/>
      <c r="J6" s="315"/>
      <c r="K6" s="223"/>
      <c r="L6" s="223"/>
      <c r="M6" s="316"/>
    </row>
    <row r="7" spans="1:14" ht="28.5" customHeight="1" x14ac:dyDescent="0.45">
      <c r="A7" s="313"/>
      <c r="B7" s="317" t="s">
        <v>5</v>
      </c>
      <c r="C7" s="317"/>
      <c r="D7" s="317"/>
      <c r="E7" s="236" t="s">
        <v>61</v>
      </c>
      <c r="F7" s="318" t="s">
        <v>62</v>
      </c>
      <c r="G7" s="334" t="s">
        <v>63</v>
      </c>
      <c r="H7" s="317" t="s">
        <v>5</v>
      </c>
      <c r="I7" s="317"/>
      <c r="J7" s="317"/>
      <c r="K7" s="236" t="s">
        <v>61</v>
      </c>
      <c r="L7" s="318" t="s">
        <v>62</v>
      </c>
      <c r="M7" s="209" t="s">
        <v>63</v>
      </c>
    </row>
    <row r="8" spans="1:14" ht="28.5" customHeight="1" thickBot="1" x14ac:dyDescent="0.5">
      <c r="A8" s="313"/>
      <c r="B8" s="35" t="s">
        <v>6</v>
      </c>
      <c r="C8" s="35" t="s">
        <v>7</v>
      </c>
      <c r="D8" s="35" t="s">
        <v>8</v>
      </c>
      <c r="E8" s="237"/>
      <c r="F8" s="318"/>
      <c r="G8" s="335"/>
      <c r="H8" s="35" t="s">
        <v>6</v>
      </c>
      <c r="I8" s="35" t="s">
        <v>7</v>
      </c>
      <c r="J8" s="35" t="s">
        <v>8</v>
      </c>
      <c r="K8" s="237"/>
      <c r="L8" s="318"/>
      <c r="M8" s="210"/>
    </row>
    <row r="9" spans="1:14" s="11" customFormat="1" ht="28.5" customHeight="1" x14ac:dyDescent="0.45">
      <c r="A9" s="328" t="s">
        <v>242</v>
      </c>
      <c r="B9" s="319" t="s">
        <v>181</v>
      </c>
      <c r="C9" s="322" t="s">
        <v>182</v>
      </c>
      <c r="D9" s="8" t="s">
        <v>302</v>
      </c>
      <c r="E9" s="8">
        <f>각지부별!E9+각지부별!E27+각지부별!E45</f>
        <v>109973840</v>
      </c>
      <c r="F9" s="8">
        <f>각지부별!F9+각지부별!F27+각지부별!F45</f>
        <v>106679290</v>
      </c>
      <c r="G9" s="8">
        <f>각지부별!G9+각지부별!G27+각지부별!G45</f>
        <v>3294550</v>
      </c>
      <c r="H9" s="8" t="s">
        <v>184</v>
      </c>
      <c r="I9" s="8" t="s">
        <v>185</v>
      </c>
      <c r="J9" s="8" t="s">
        <v>186</v>
      </c>
      <c r="K9" s="8">
        <f>각지부별!K9+각지부별!K27+각지부별!K45</f>
        <v>11000000</v>
      </c>
      <c r="L9" s="8">
        <f>각지부별!L9+각지부별!L27+각지부별!L45</f>
        <v>8979988</v>
      </c>
      <c r="M9" s="9">
        <f>각지부별!M9+각지부별!M27+각지부별!M45</f>
        <v>2020012</v>
      </c>
      <c r="N9" s="10"/>
    </row>
    <row r="10" spans="1:14" s="11" customFormat="1" ht="28.5" customHeight="1" x14ac:dyDescent="0.45">
      <c r="A10" s="329"/>
      <c r="B10" s="320"/>
      <c r="C10" s="323"/>
      <c r="D10" s="8" t="s">
        <v>303</v>
      </c>
      <c r="E10" s="8">
        <f>각지부별!E10+각지부별!E28+각지부별!E46</f>
        <v>10097820</v>
      </c>
      <c r="F10" s="8">
        <f>각지부별!F10+각지부별!F28+각지부별!F46</f>
        <v>8889970</v>
      </c>
      <c r="G10" s="8">
        <f>각지부별!G10+각지부별!G28+각지부별!G46</f>
        <v>1207850</v>
      </c>
      <c r="H10" s="13" t="s">
        <v>189</v>
      </c>
      <c r="I10" s="13" t="s">
        <v>190</v>
      </c>
      <c r="J10" s="8" t="s">
        <v>191</v>
      </c>
      <c r="K10" s="8">
        <f>각지부별!K10+각지부별!K28+각지부별!K46</f>
        <v>102000000</v>
      </c>
      <c r="L10" s="8">
        <f>각지부별!L10+각지부별!L28+각지부별!L46</f>
        <v>92282840</v>
      </c>
      <c r="M10" s="9">
        <f>각지부별!M10+각지부별!M28+각지부별!M46</f>
        <v>9717160</v>
      </c>
      <c r="N10" s="10"/>
    </row>
    <row r="11" spans="1:14" s="11" customFormat="1" ht="28.5" customHeight="1" x14ac:dyDescent="0.45">
      <c r="A11" s="329"/>
      <c r="B11" s="320"/>
      <c r="C11" s="323"/>
      <c r="D11" s="8" t="s">
        <v>304</v>
      </c>
      <c r="E11" s="8">
        <f>각지부별!E11+각지부별!E29+각지부별!E47</f>
        <v>11729220</v>
      </c>
      <c r="F11" s="8">
        <f>각지부별!F11+각지부별!F29+각지부별!F47</f>
        <v>11090430</v>
      </c>
      <c r="G11" s="8">
        <f>각지부별!G11+각지부별!G29+각지부별!G47</f>
        <v>638790</v>
      </c>
      <c r="H11" s="8" t="s">
        <v>194</v>
      </c>
      <c r="I11" s="8" t="s">
        <v>195</v>
      </c>
      <c r="J11" s="8" t="s">
        <v>235</v>
      </c>
      <c r="K11" s="8">
        <f>각지부별!K11+각지부별!K29+각지부별!K47</f>
        <v>0</v>
      </c>
      <c r="L11" s="8">
        <f>각지부별!L11+각지부별!L29+각지부별!L47</f>
        <v>0</v>
      </c>
      <c r="M11" s="9">
        <f>각지부별!M11+각지부별!M29+각지부별!M47</f>
        <v>0</v>
      </c>
      <c r="N11" s="10"/>
    </row>
    <row r="12" spans="1:14" s="11" customFormat="1" ht="28.5" customHeight="1" x14ac:dyDescent="0.45">
      <c r="A12" s="329"/>
      <c r="B12" s="320"/>
      <c r="C12" s="324"/>
      <c r="D12" s="8" t="s">
        <v>305</v>
      </c>
      <c r="E12" s="8">
        <f>각지부별!E12+각지부별!E30+각지부별!E48</f>
        <v>292000</v>
      </c>
      <c r="F12" s="8">
        <f>각지부별!F12+각지부별!F30+각지부별!F48</f>
        <v>0</v>
      </c>
      <c r="G12" s="8">
        <f>각지부별!G12+각지부별!G30+각지부별!G48</f>
        <v>292000</v>
      </c>
      <c r="H12" s="322" t="s">
        <v>200</v>
      </c>
      <c r="I12" s="322" t="s">
        <v>201</v>
      </c>
      <c r="J12" s="8" t="s">
        <v>202</v>
      </c>
      <c r="K12" s="8">
        <f>각지부별!K12+각지부별!K30+각지부별!K48</f>
        <v>32300000</v>
      </c>
      <c r="L12" s="8">
        <f>각지부별!L12+각지부별!L30+각지부별!L48</f>
        <v>28740000</v>
      </c>
      <c r="M12" s="9">
        <f>각지부별!M12+각지부별!M30+각지부별!M48</f>
        <v>3560000</v>
      </c>
      <c r="N12" s="10"/>
    </row>
    <row r="13" spans="1:14" s="11" customFormat="1" ht="28.5" customHeight="1" x14ac:dyDescent="0.45">
      <c r="A13" s="329"/>
      <c r="B13" s="320"/>
      <c r="C13" s="322" t="s">
        <v>187</v>
      </c>
      <c r="D13" s="8" t="s">
        <v>307</v>
      </c>
      <c r="E13" s="8">
        <f>각지부별!E13+각지부별!E31+각지부별!E49</f>
        <v>1100000</v>
      </c>
      <c r="F13" s="8">
        <f>각지부별!F13+각지부별!F31+각지부별!F49</f>
        <v>723000</v>
      </c>
      <c r="G13" s="8">
        <f>각지부별!G13+각지부별!G31+각지부별!G49</f>
        <v>377000</v>
      </c>
      <c r="H13" s="324"/>
      <c r="I13" s="324"/>
      <c r="J13" s="8" t="s">
        <v>206</v>
      </c>
      <c r="K13" s="8">
        <f>각지부별!K13+각지부별!K31+각지부별!K49</f>
        <v>101297000</v>
      </c>
      <c r="L13" s="8">
        <f>각지부별!L13+각지부별!L31+각지부별!L49</f>
        <v>100474578</v>
      </c>
      <c r="M13" s="9">
        <f>각지부별!M13+각지부별!M31+각지부별!M49</f>
        <v>822422</v>
      </c>
    </row>
    <row r="14" spans="1:14" s="11" customFormat="1" ht="28.5" customHeight="1" x14ac:dyDescent="0.45">
      <c r="A14" s="329"/>
      <c r="B14" s="320"/>
      <c r="C14" s="324"/>
      <c r="D14" s="8" t="s">
        <v>306</v>
      </c>
      <c r="E14" s="8">
        <f>각지부별!E14+각지부별!E32+각지부별!E50</f>
        <v>1820000</v>
      </c>
      <c r="F14" s="8">
        <f>각지부별!F14+각지부별!F32+각지부별!F50</f>
        <v>382150</v>
      </c>
      <c r="G14" s="8">
        <f>각지부별!G14+각지부별!G32+각지부별!G50</f>
        <v>1437850</v>
      </c>
      <c r="H14" s="8" t="s">
        <v>210</v>
      </c>
      <c r="I14" s="8" t="s">
        <v>211</v>
      </c>
      <c r="J14" s="8" t="s">
        <v>212</v>
      </c>
      <c r="K14" s="8">
        <f>각지부별!K14+각지부별!K32+각지부별!K50</f>
        <v>0</v>
      </c>
      <c r="L14" s="8">
        <f>각지부별!L14+각지부별!L32+각지부별!L50</f>
        <v>0</v>
      </c>
      <c r="M14" s="9">
        <f>각지부별!M14+각지부별!M32+각지부별!M50</f>
        <v>0</v>
      </c>
    </row>
    <row r="15" spans="1:14" s="11" customFormat="1" ht="28.5" customHeight="1" x14ac:dyDescent="0.45">
      <c r="A15" s="329"/>
      <c r="B15" s="320"/>
      <c r="C15" s="322" t="s">
        <v>192</v>
      </c>
      <c r="D15" s="8" t="s">
        <v>308</v>
      </c>
      <c r="E15" s="8">
        <f>각지부별!E15+각지부별!E33+각지부별!E51</f>
        <v>500000</v>
      </c>
      <c r="F15" s="8">
        <f>각지부별!F15+각지부별!F33+각지부별!F51</f>
        <v>314300</v>
      </c>
      <c r="G15" s="8">
        <f>각지부별!G15+각지부별!G33+각지부별!G51</f>
        <v>185700</v>
      </c>
      <c r="H15" s="8" t="s">
        <v>216</v>
      </c>
      <c r="I15" s="8" t="s">
        <v>217</v>
      </c>
      <c r="J15" s="8" t="s">
        <v>218</v>
      </c>
      <c r="K15" s="8">
        <f>각지부별!K15+각지부별!K33+각지부별!K51</f>
        <v>8607000</v>
      </c>
      <c r="L15" s="8">
        <f>각지부별!L15+각지부별!L33+각지부별!L51</f>
        <v>8556378</v>
      </c>
      <c r="M15" s="9">
        <f>각지부별!M15+각지부별!M33+각지부별!M51</f>
        <v>50622</v>
      </c>
    </row>
    <row r="16" spans="1:14" s="11" customFormat="1" ht="28.5" customHeight="1" x14ac:dyDescent="0.45">
      <c r="A16" s="329"/>
      <c r="B16" s="320"/>
      <c r="C16" s="323"/>
      <c r="D16" s="8" t="s">
        <v>309</v>
      </c>
      <c r="E16" s="8">
        <f>각지부별!E16+각지부별!E34+각지부별!E52</f>
        <v>7000000</v>
      </c>
      <c r="F16" s="8">
        <f>각지부별!F16+각지부별!F34+각지부별!F52</f>
        <v>4176080</v>
      </c>
      <c r="G16" s="8">
        <f>각지부별!G16+각지부별!G34+각지부별!G52</f>
        <v>2823920</v>
      </c>
      <c r="H16" s="325" t="s">
        <v>222</v>
      </c>
      <c r="I16" s="325" t="s">
        <v>223</v>
      </c>
      <c r="J16" s="8" t="s">
        <v>224</v>
      </c>
      <c r="K16" s="8">
        <f>각지부별!K16+각지부별!K34+각지부별!K52</f>
        <v>37224450</v>
      </c>
      <c r="L16" s="8">
        <f>각지부별!L16+각지부별!L34+각지부별!L52</f>
        <v>37224450</v>
      </c>
      <c r="M16" s="9">
        <f>각지부별!M16+각지부별!M34+각지부별!M52</f>
        <v>0</v>
      </c>
    </row>
    <row r="17" spans="1:13" s="11" customFormat="1" ht="28.5" customHeight="1" x14ac:dyDescent="0.45">
      <c r="A17" s="329"/>
      <c r="B17" s="320"/>
      <c r="C17" s="323"/>
      <c r="D17" s="8" t="s">
        <v>310</v>
      </c>
      <c r="E17" s="8">
        <f>각지부별!E17+각지부별!E35+각지부별!E53</f>
        <v>610000</v>
      </c>
      <c r="F17" s="8">
        <f>각지부별!F17+각지부별!F35+각지부별!F53</f>
        <v>376650</v>
      </c>
      <c r="G17" s="8">
        <f>각지부별!G17+각지부별!G35+각지부별!G53</f>
        <v>233350</v>
      </c>
      <c r="H17" s="324"/>
      <c r="I17" s="324"/>
      <c r="J17" s="8" t="s">
        <v>228</v>
      </c>
      <c r="K17" s="8">
        <f>각지부별!K17+각지부별!K35+각지부별!K53</f>
        <v>3663073</v>
      </c>
      <c r="L17" s="8">
        <f>각지부별!L17+각지부별!L35+각지부별!L53</f>
        <v>3663073</v>
      </c>
      <c r="M17" s="9">
        <f>각지부별!M17+각지부별!M35+각지부별!M53</f>
        <v>0</v>
      </c>
    </row>
    <row r="18" spans="1:13" s="11" customFormat="1" ht="28.5" customHeight="1" x14ac:dyDescent="0.45">
      <c r="A18" s="329"/>
      <c r="B18" s="320"/>
      <c r="C18" s="323"/>
      <c r="D18" s="8" t="s">
        <v>311</v>
      </c>
      <c r="E18" s="8">
        <f>각지부별!E18+각지부별!E36+각지부별!E54</f>
        <v>2750000</v>
      </c>
      <c r="F18" s="8">
        <f>각지부별!F18+각지부별!F36+각지부별!F54</f>
        <v>1582430</v>
      </c>
      <c r="G18" s="8">
        <f>각지부별!G18+각지부별!G36+각지부별!G54</f>
        <v>1167570</v>
      </c>
      <c r="H18" s="325" t="s">
        <v>230</v>
      </c>
      <c r="I18" s="325" t="s">
        <v>231</v>
      </c>
      <c r="J18" s="8" t="s">
        <v>232</v>
      </c>
      <c r="K18" s="8">
        <f>각지부별!K18+각지부별!K36+각지부별!K54</f>
        <v>5033940</v>
      </c>
      <c r="L18" s="8">
        <f>각지부별!L18+각지부별!L36+각지부별!L54</f>
        <v>4127571</v>
      </c>
      <c r="M18" s="9">
        <f>K18-L18</f>
        <v>906369</v>
      </c>
    </row>
    <row r="19" spans="1:13" s="11" customFormat="1" ht="28.5" customHeight="1" x14ac:dyDescent="0.45">
      <c r="A19" s="329"/>
      <c r="B19" s="321"/>
      <c r="C19" s="324"/>
      <c r="D19" s="8" t="s">
        <v>312</v>
      </c>
      <c r="E19" s="8">
        <f>각지부별!E19+각지부별!E37+각지부별!E55</f>
        <v>200000</v>
      </c>
      <c r="F19" s="8">
        <f>각지부별!F19+각지부별!F37+각지부별!F55</f>
        <v>48000</v>
      </c>
      <c r="G19" s="8">
        <f>각지부별!G19+각지부별!G37+각지부별!G55</f>
        <v>152000</v>
      </c>
      <c r="H19" s="324"/>
      <c r="I19" s="324"/>
      <c r="J19" s="13" t="s">
        <v>233</v>
      </c>
      <c r="K19" s="8">
        <f>각지부별!K19+각지부별!K37+각지부별!K55</f>
        <v>5357740</v>
      </c>
      <c r="L19" s="8">
        <f>각지부별!L19+각지부별!L37+각지부별!L55</f>
        <v>5052400</v>
      </c>
      <c r="M19" s="9">
        <f>각지부별!M19+각지부별!M37+각지부별!M55</f>
        <v>305340</v>
      </c>
    </row>
    <row r="20" spans="1:13" s="11" customFormat="1" ht="28.5" customHeight="1" x14ac:dyDescent="0.45">
      <c r="A20" s="329"/>
      <c r="B20" s="36" t="s">
        <v>197</v>
      </c>
      <c r="C20" s="8" t="s">
        <v>198</v>
      </c>
      <c r="D20" s="8" t="s">
        <v>236</v>
      </c>
      <c r="E20" s="8">
        <f>각지부별!E20+각지부별!E38+각지부별!E56</f>
        <v>12445529</v>
      </c>
      <c r="F20" s="8">
        <f>각지부별!F20+각지부별!F38+각지부별!F56</f>
        <v>656710</v>
      </c>
      <c r="G20" s="8">
        <f>E20-F20</f>
        <v>11788819</v>
      </c>
      <c r="H20" s="8" t="s">
        <v>325</v>
      </c>
      <c r="I20" s="8" t="s">
        <v>326</v>
      </c>
      <c r="J20" s="8" t="s">
        <v>327</v>
      </c>
      <c r="K20" s="8">
        <f>각지부별!K20+각지부별!K38+각지부별!K56</f>
        <v>0</v>
      </c>
      <c r="L20" s="8">
        <f>각지부별!L20+각지부별!L38+각지부별!L56</f>
        <v>698090</v>
      </c>
      <c r="M20" s="9">
        <f>각지부별!M20+각지부별!M38+각지부별!M56</f>
        <v>-698090</v>
      </c>
    </row>
    <row r="21" spans="1:13" s="11" customFormat="1" ht="28.5" customHeight="1" x14ac:dyDescent="0.45">
      <c r="A21" s="329"/>
      <c r="B21" s="36" t="s">
        <v>203</v>
      </c>
      <c r="C21" s="8" t="s">
        <v>237</v>
      </c>
      <c r="D21" s="8" t="s">
        <v>205</v>
      </c>
      <c r="E21" s="8">
        <f>각지부별!E21+각지부별!E39+각지부별!E57</f>
        <v>80300000</v>
      </c>
      <c r="F21" s="8">
        <f>각지부별!F21+각지부별!F39+각지부별!F57</f>
        <v>67130450</v>
      </c>
      <c r="G21" s="8">
        <f>각지부별!G21+각지부별!G39+각지부별!G57</f>
        <v>13169550</v>
      </c>
      <c r="H21" s="8"/>
      <c r="I21" s="8"/>
      <c r="J21" s="8"/>
      <c r="K21" s="8">
        <f>각지부별!K21+각지부별!K39+각지부별!K57</f>
        <v>0</v>
      </c>
      <c r="L21" s="8">
        <f>각지부별!L21+각지부별!L39+각지부별!L57</f>
        <v>0</v>
      </c>
      <c r="M21" s="9">
        <f>각지부별!M21+각지부별!M39+각지부별!M57</f>
        <v>0</v>
      </c>
    </row>
    <row r="22" spans="1:13" s="11" customFormat="1" ht="28.5" customHeight="1" x14ac:dyDescent="0.45">
      <c r="A22" s="329"/>
      <c r="B22" s="36" t="s">
        <v>207</v>
      </c>
      <c r="C22" s="8" t="s">
        <v>208</v>
      </c>
      <c r="D22" s="8" t="s">
        <v>238</v>
      </c>
      <c r="E22" s="8">
        <f>각지부별!E22+각지부별!E40+각지부별!E58</f>
        <v>65900000</v>
      </c>
      <c r="F22" s="8">
        <f>각지부별!F22+각지부별!F40+각지부별!F58</f>
        <v>64556667</v>
      </c>
      <c r="G22" s="8">
        <f>각지부별!G22+각지부별!G40+각지부별!G58</f>
        <v>1343333</v>
      </c>
      <c r="H22" s="8"/>
      <c r="I22" s="8"/>
      <c r="J22" s="8"/>
      <c r="K22" s="8">
        <f>각지부별!K22+각지부별!K40+각지부별!K58</f>
        <v>0</v>
      </c>
      <c r="L22" s="8">
        <f>각지부별!L22+각지부별!L40+각지부별!L58</f>
        <v>0</v>
      </c>
      <c r="M22" s="9">
        <f>각지부별!M22+각지부별!M40+각지부별!M58</f>
        <v>0</v>
      </c>
    </row>
    <row r="23" spans="1:13" s="11" customFormat="1" ht="28.5" customHeight="1" x14ac:dyDescent="0.45">
      <c r="A23" s="329"/>
      <c r="B23" s="36" t="s">
        <v>219</v>
      </c>
      <c r="C23" s="8" t="s">
        <v>220</v>
      </c>
      <c r="D23" s="8" t="s">
        <v>221</v>
      </c>
      <c r="E23" s="8">
        <f>각지부별!E23+각지부별!E41+각지부별!E59</f>
        <v>1564794</v>
      </c>
      <c r="F23" s="8">
        <f>각지부별!F23+각지부별!F41+각지부별!F59</f>
        <v>77418</v>
      </c>
      <c r="G23" s="8">
        <f>각지부별!G23+각지부별!G41+각지부별!G59</f>
        <v>1487376</v>
      </c>
      <c r="H23" s="8"/>
      <c r="I23" s="8"/>
      <c r="J23" s="8"/>
      <c r="K23" s="8">
        <f>각지부별!K23+각지부별!K41+각지부별!K59</f>
        <v>0</v>
      </c>
      <c r="L23" s="8">
        <f>각지부별!L23+각지부별!L41+각지부별!L59</f>
        <v>0</v>
      </c>
      <c r="M23" s="9">
        <f>각지부별!M23+각지부별!M41+각지부별!M59</f>
        <v>0</v>
      </c>
    </row>
    <row r="24" spans="1:13" s="11" customFormat="1" ht="28.5" customHeight="1" x14ac:dyDescent="0.45">
      <c r="A24" s="329"/>
      <c r="B24" s="36" t="s">
        <v>225</v>
      </c>
      <c r="C24" s="8" t="s">
        <v>226</v>
      </c>
      <c r="D24" s="8" t="s">
        <v>239</v>
      </c>
      <c r="E24" s="8">
        <f>각지부별!E24+각지부별!E42+각지부별!E60</f>
        <v>200000</v>
      </c>
      <c r="F24" s="8">
        <f>각지부별!F24+각지부별!F42+각지부별!F60</f>
        <v>0</v>
      </c>
      <c r="G24" s="8">
        <f>각지부별!G24+각지부별!G42+각지부별!G60</f>
        <v>200000</v>
      </c>
      <c r="H24" s="8"/>
      <c r="I24" s="8"/>
      <c r="J24" s="8"/>
      <c r="K24" s="8">
        <f>각지부별!K24+각지부별!K42+각지부별!K60</f>
        <v>0</v>
      </c>
      <c r="L24" s="8">
        <f>각지부별!L24+각지부별!L42+각지부별!L60</f>
        <v>0</v>
      </c>
      <c r="M24" s="9">
        <f>각지부별!M24+각지부별!M42+각지부별!M60</f>
        <v>0</v>
      </c>
    </row>
    <row r="25" spans="1:13" s="11" customFormat="1" ht="28.5" customHeight="1" x14ac:dyDescent="0.45">
      <c r="A25" s="329"/>
      <c r="B25" s="36" t="s">
        <v>229</v>
      </c>
      <c r="C25" s="8" t="s">
        <v>229</v>
      </c>
      <c r="D25" s="8" t="s">
        <v>229</v>
      </c>
      <c r="E25" s="8">
        <f>각지부별!E25+각지부별!E43+각지부별!E61</f>
        <v>0</v>
      </c>
      <c r="F25" s="8">
        <f>각지부별!F25+각지부별!F43+각지부별!F61</f>
        <v>23115823</v>
      </c>
      <c r="G25" s="8">
        <f>각지부별!G25+각지부별!G43+각지부별!G61</f>
        <v>-23115823</v>
      </c>
      <c r="H25" s="8"/>
      <c r="I25" s="8"/>
      <c r="J25" s="8"/>
      <c r="K25" s="14"/>
      <c r="L25" s="8">
        <f>각지부별!L25+각지부별!L43+각지부별!L61</f>
        <v>0</v>
      </c>
      <c r="M25" s="9">
        <f>각지부별!M25+각지부별!M43+각지부별!M61</f>
        <v>0</v>
      </c>
    </row>
    <row r="26" spans="1:13" s="11" customFormat="1" ht="28.5" customHeight="1" thickBot="1" x14ac:dyDescent="0.5">
      <c r="A26" s="330"/>
      <c r="B26" s="326" t="s">
        <v>243</v>
      </c>
      <c r="C26" s="327"/>
      <c r="D26" s="327"/>
      <c r="E26" s="16">
        <f>SUM(E9:E25)</f>
        <v>306483203</v>
      </c>
      <c r="F26" s="16">
        <f>SUM(F9:F25)</f>
        <v>289799368</v>
      </c>
      <c r="G26" s="16">
        <f>E26-F26</f>
        <v>16683835</v>
      </c>
      <c r="H26" s="327" t="s">
        <v>240</v>
      </c>
      <c r="I26" s="327"/>
      <c r="J26" s="327"/>
      <c r="K26" s="16">
        <f>SUM(K9:K25)</f>
        <v>306483203</v>
      </c>
      <c r="L26" s="16">
        <f>SUM(L9:L25)</f>
        <v>289799368</v>
      </c>
      <c r="M26" s="17">
        <f>K26-L26</f>
        <v>16683835</v>
      </c>
    </row>
  </sheetData>
  <mergeCells count="29"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F7:F8"/>
    <mergeCell ref="G7:G8"/>
    <mergeCell ref="H7:J7"/>
    <mergeCell ref="K7:K8"/>
    <mergeCell ref="L7:L8"/>
    <mergeCell ref="A9:A26"/>
    <mergeCell ref="B9:B19"/>
    <mergeCell ref="C9:C12"/>
    <mergeCell ref="H12:H13"/>
    <mergeCell ref="I12:I13"/>
    <mergeCell ref="C13:C14"/>
    <mergeCell ref="C15:C19"/>
    <mergeCell ref="B26:D26"/>
    <mergeCell ref="H26:J26"/>
    <mergeCell ref="H16:H17"/>
    <mergeCell ref="I16:I17"/>
    <mergeCell ref="H18:H19"/>
    <mergeCell ref="I18:I19"/>
  </mergeCells>
  <phoneticPr fontId="2" type="noConversion"/>
  <pageMargins left="0.7" right="0.7" top="0.75" bottom="0.75" header="0.3" footer="0.3"/>
  <pageSetup paperSize="8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총괄표(20220110)</vt:lpstr>
      <vt:lpstr>각지부별</vt:lpstr>
      <vt:lpstr>법인회계합계</vt:lpstr>
      <vt:lpstr>'총괄표(20220110)'!Print_Area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YWCA</cp:lastModifiedBy>
  <cp:lastPrinted>2022-01-13T06:15:56Z</cp:lastPrinted>
  <dcterms:created xsi:type="dcterms:W3CDTF">2020-12-29T07:45:36Z</dcterms:created>
  <dcterms:modified xsi:type="dcterms:W3CDTF">2022-05-24T11:13:15Z</dcterms:modified>
</cp:coreProperties>
</file>