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내 드라이브\YWCA_복지사업단(20190301이후)\2. 공문\2021\"/>
    </mc:Choice>
  </mc:AlternateContent>
  <bookViews>
    <workbookView xWindow="10830" yWindow="-210" windowWidth="12360" windowHeight="8925" firstSheet="1" activeTab="1"/>
  </bookViews>
  <sheets>
    <sheet name="총괄표(20210326)" sheetId="5" r:id="rId1"/>
    <sheet name="총괄표(20210514)" sheetId="3" r:id="rId2"/>
    <sheet name="각지부별" sheetId="6" state="hidden" r:id="rId3"/>
    <sheet name="법인회계합계" sheetId="8" state="hidden" r:id="rId4"/>
  </sheets>
  <externalReferences>
    <externalReference r:id="rId5"/>
  </externalReferences>
  <definedNames>
    <definedName name="_xlnm.Print_Area" localSheetId="0">'총괄표(20210326)'!$A$1:$M$113</definedName>
    <definedName name="_xlnm.Print_Area" localSheetId="1">'총괄표(20210514)'!$A$1:$M$257</definedName>
    <definedName name="_xlnm.Print_Titles" localSheetId="0">'총괄표(20210326)'!$1:$8</definedName>
    <definedName name="_xlnm.Print_Titles" localSheetId="1">'총괄표(20210514)'!$6:$8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7" i="3" l="1"/>
  <c r="M257" i="3"/>
  <c r="K257" i="3"/>
  <c r="F257" i="3"/>
  <c r="E257" i="3"/>
  <c r="L260" i="3"/>
  <c r="M260" i="3"/>
  <c r="K260" i="3"/>
  <c r="L259" i="3"/>
  <c r="M259" i="3"/>
  <c r="K259" i="3"/>
  <c r="F260" i="3"/>
  <c r="H260" i="3"/>
  <c r="I260" i="3"/>
  <c r="J260" i="3"/>
  <c r="E260" i="3"/>
  <c r="F259" i="3"/>
  <c r="G259" i="3"/>
  <c r="E259" i="3"/>
  <c r="H259" i="3" l="1"/>
  <c r="I259" i="3"/>
  <c r="J259" i="3"/>
  <c r="N259" i="3"/>
  <c r="M256" i="3"/>
  <c r="L256" i="3"/>
  <c r="K256" i="3"/>
  <c r="F256" i="3"/>
  <c r="E256" i="3"/>
  <c r="L9" i="3"/>
  <c r="M9" i="3"/>
  <c r="L10" i="3"/>
  <c r="M10" i="3"/>
  <c r="L11" i="3"/>
  <c r="M11" i="3"/>
  <c r="L12" i="3"/>
  <c r="M12" i="3"/>
  <c r="L13" i="3"/>
  <c r="M13" i="3"/>
  <c r="L14" i="3"/>
  <c r="M14" i="3"/>
  <c r="L15" i="3"/>
  <c r="M15" i="3"/>
  <c r="L16" i="3"/>
  <c r="M16" i="3"/>
  <c r="L17" i="3"/>
  <c r="M17" i="3"/>
  <c r="L18" i="3"/>
  <c r="M18" i="3"/>
  <c r="L19" i="3"/>
  <c r="M19" i="3"/>
  <c r="K10" i="3"/>
  <c r="K11" i="3"/>
  <c r="K12" i="3"/>
  <c r="K13" i="3"/>
  <c r="K14" i="3"/>
  <c r="K15" i="3"/>
  <c r="K16" i="3"/>
  <c r="K17" i="3"/>
  <c r="K18" i="3"/>
  <c r="K19" i="3"/>
  <c r="K9" i="3"/>
  <c r="F9" i="3"/>
  <c r="G9" i="3"/>
  <c r="F10" i="3"/>
  <c r="G10" i="3"/>
  <c r="F11" i="3"/>
  <c r="G11" i="3"/>
  <c r="F12" i="3"/>
  <c r="G12" i="3"/>
  <c r="F13" i="3"/>
  <c r="G13" i="3"/>
  <c r="F14" i="3"/>
  <c r="G14" i="3"/>
  <c r="F16" i="3"/>
  <c r="G16" i="3"/>
  <c r="F17" i="3"/>
  <c r="G17" i="3"/>
  <c r="F18" i="3"/>
  <c r="G18" i="3"/>
  <c r="F19" i="3"/>
  <c r="G19" i="3"/>
  <c r="E17" i="3"/>
  <c r="E18" i="3"/>
  <c r="E16" i="3"/>
  <c r="E14" i="3"/>
  <c r="E19" i="3"/>
  <c r="E13" i="3"/>
  <c r="E12" i="3"/>
  <c r="E11" i="3"/>
  <c r="E10" i="3"/>
  <c r="E9" i="3"/>
  <c r="E111" i="3" l="1"/>
  <c r="G111" i="3" s="1"/>
  <c r="G122" i="3" s="1"/>
  <c r="F111" i="3"/>
  <c r="K111" i="3"/>
  <c r="L111" i="3"/>
  <c r="L122" i="3" s="1"/>
  <c r="E112" i="3"/>
  <c r="F112" i="3"/>
  <c r="G112" i="3"/>
  <c r="K112" i="3"/>
  <c r="L112" i="3"/>
  <c r="E113" i="3"/>
  <c r="G113" i="3" s="1"/>
  <c r="F113" i="3"/>
  <c r="N111" i="3" s="1"/>
  <c r="K113" i="3"/>
  <c r="M113" i="3" s="1"/>
  <c r="L113" i="3"/>
  <c r="E114" i="3"/>
  <c r="F114" i="3"/>
  <c r="G114" i="3"/>
  <c r="K114" i="3"/>
  <c r="L114" i="3"/>
  <c r="E115" i="3"/>
  <c r="F115" i="3"/>
  <c r="G115" i="3"/>
  <c r="K115" i="3"/>
  <c r="M115" i="3" s="1"/>
  <c r="L115" i="3"/>
  <c r="E116" i="3"/>
  <c r="G116" i="3" s="1"/>
  <c r="F116" i="3"/>
  <c r="K116" i="3"/>
  <c r="L116" i="3"/>
  <c r="E117" i="3"/>
  <c r="G117" i="3" s="1"/>
  <c r="F117" i="3"/>
  <c r="K117" i="3"/>
  <c r="L117" i="3"/>
  <c r="E118" i="3"/>
  <c r="F118" i="3"/>
  <c r="G118" i="3"/>
  <c r="K118" i="3"/>
  <c r="L118" i="3"/>
  <c r="E119" i="3"/>
  <c r="G119" i="3" s="1"/>
  <c r="F119" i="3"/>
  <c r="K119" i="3"/>
  <c r="M119" i="3" s="1"/>
  <c r="L119" i="3"/>
  <c r="E120" i="3"/>
  <c r="F120" i="3"/>
  <c r="G120" i="3"/>
  <c r="K120" i="3"/>
  <c r="L120" i="3"/>
  <c r="E121" i="3"/>
  <c r="F121" i="3"/>
  <c r="G121" i="3"/>
  <c r="K121" i="3"/>
  <c r="M121" i="3" s="1"/>
  <c r="L121" i="3"/>
  <c r="E122" i="3"/>
  <c r="F122" i="3"/>
  <c r="K122" i="3"/>
  <c r="G123" i="3"/>
  <c r="M123" i="3"/>
  <c r="G124" i="3"/>
  <c r="M124" i="3"/>
  <c r="G125" i="3"/>
  <c r="M125" i="3"/>
  <c r="G126" i="3"/>
  <c r="M126" i="3"/>
  <c r="G127" i="3"/>
  <c r="M127" i="3"/>
  <c r="G128" i="3"/>
  <c r="M128" i="3"/>
  <c r="G129" i="3"/>
  <c r="M129" i="3"/>
  <c r="G130" i="3"/>
  <c r="M130" i="3"/>
  <c r="G131" i="3"/>
  <c r="M131" i="3"/>
  <c r="G132" i="3"/>
  <c r="M132" i="3"/>
  <c r="G133" i="3"/>
  <c r="M133" i="3"/>
  <c r="G134" i="3"/>
  <c r="M134" i="3"/>
  <c r="E135" i="3"/>
  <c r="F135" i="3"/>
  <c r="K135" i="3"/>
  <c r="L135" i="3"/>
  <c r="G136" i="3"/>
  <c r="M136" i="3"/>
  <c r="G137" i="3"/>
  <c r="M137" i="3"/>
  <c r="G138" i="3"/>
  <c r="M138" i="3"/>
  <c r="G139" i="3"/>
  <c r="M139" i="3"/>
  <c r="G140" i="3"/>
  <c r="M140" i="3"/>
  <c r="G141" i="3"/>
  <c r="M141" i="3"/>
  <c r="G142" i="3"/>
  <c r="M142" i="3"/>
  <c r="G143" i="3"/>
  <c r="M143" i="3"/>
  <c r="G144" i="3"/>
  <c r="M144" i="3"/>
  <c r="G145" i="3"/>
  <c r="M145" i="3"/>
  <c r="M146" i="3"/>
  <c r="G147" i="3"/>
  <c r="M147" i="3"/>
  <c r="E148" i="3"/>
  <c r="F148" i="3"/>
  <c r="K148" i="3"/>
  <c r="L148" i="3"/>
  <c r="G149" i="3"/>
  <c r="M149" i="3"/>
  <c r="G150" i="3"/>
  <c r="M150" i="3"/>
  <c r="G151" i="3"/>
  <c r="M151" i="3"/>
  <c r="G152" i="3"/>
  <c r="M152" i="3"/>
  <c r="G153" i="3"/>
  <c r="M153" i="3"/>
  <c r="G154" i="3"/>
  <c r="M154" i="3"/>
  <c r="G155" i="3"/>
  <c r="M155" i="3"/>
  <c r="G156" i="3"/>
  <c r="M156" i="3"/>
  <c r="G157" i="3"/>
  <c r="M157" i="3"/>
  <c r="G158" i="3"/>
  <c r="M158" i="3"/>
  <c r="G159" i="3"/>
  <c r="M159" i="3"/>
  <c r="G160" i="3"/>
  <c r="M160" i="3"/>
  <c r="E161" i="3"/>
  <c r="F161" i="3"/>
  <c r="K161" i="3"/>
  <c r="L161" i="3"/>
  <c r="G162" i="3"/>
  <c r="M162" i="3"/>
  <c r="G163" i="3"/>
  <c r="M163" i="3"/>
  <c r="G164" i="3"/>
  <c r="M164" i="3"/>
  <c r="G165" i="3"/>
  <c r="M165" i="3"/>
  <c r="G166" i="3"/>
  <c r="M166" i="3"/>
  <c r="G167" i="3"/>
  <c r="M167" i="3"/>
  <c r="G168" i="3"/>
  <c r="M168" i="3"/>
  <c r="G169" i="3"/>
  <c r="M169" i="3"/>
  <c r="G170" i="3"/>
  <c r="M170" i="3"/>
  <c r="G171" i="3"/>
  <c r="M171" i="3"/>
  <c r="G172" i="3"/>
  <c r="M172" i="3"/>
  <c r="E173" i="3"/>
  <c r="F173" i="3"/>
  <c r="K173" i="3"/>
  <c r="L173" i="3"/>
  <c r="G174" i="3"/>
  <c r="M174" i="3"/>
  <c r="G175" i="3"/>
  <c r="M175" i="3"/>
  <c r="G176" i="3"/>
  <c r="K176" i="3"/>
  <c r="L176" i="3"/>
  <c r="L185" i="3" s="1"/>
  <c r="G177" i="3"/>
  <c r="M177" i="3"/>
  <c r="F178" i="3"/>
  <c r="G178" i="3"/>
  <c r="K178" i="3"/>
  <c r="M178" i="3" s="1"/>
  <c r="G179" i="3"/>
  <c r="M179" i="3"/>
  <c r="G180" i="3"/>
  <c r="M180" i="3"/>
  <c r="G181" i="3"/>
  <c r="K181" i="3"/>
  <c r="M181" i="3"/>
  <c r="G182" i="3"/>
  <c r="M182" i="3"/>
  <c r="G183" i="3"/>
  <c r="M183" i="3"/>
  <c r="G184" i="3"/>
  <c r="M184" i="3"/>
  <c r="E185" i="3"/>
  <c r="F185" i="3"/>
  <c r="E201" i="3"/>
  <c r="F201" i="3"/>
  <c r="G201" i="3"/>
  <c r="K201" i="3"/>
  <c r="L201" i="3"/>
  <c r="M201" i="3"/>
  <c r="G202" i="3"/>
  <c r="M202" i="3"/>
  <c r="G203" i="3"/>
  <c r="M203" i="3"/>
  <c r="G204" i="3"/>
  <c r="M204" i="3"/>
  <c r="G205" i="3"/>
  <c r="M205" i="3"/>
  <c r="G206" i="3"/>
  <c r="M206" i="3"/>
  <c r="G207" i="3"/>
  <c r="M207" i="3"/>
  <c r="G208" i="3"/>
  <c r="M208" i="3"/>
  <c r="G209" i="3"/>
  <c r="M209" i="3"/>
  <c r="G210" i="3"/>
  <c r="M210" i="3"/>
  <c r="G211" i="3"/>
  <c r="M211" i="3"/>
  <c r="M212" i="3"/>
  <c r="E213" i="3"/>
  <c r="F213" i="3"/>
  <c r="K213" i="3"/>
  <c r="L213" i="3"/>
  <c r="G214" i="3"/>
  <c r="M214" i="3"/>
  <c r="G215" i="3"/>
  <c r="M215" i="3"/>
  <c r="G216" i="3"/>
  <c r="M216" i="3"/>
  <c r="G217" i="3"/>
  <c r="M217" i="3"/>
  <c r="G218" i="3"/>
  <c r="M218" i="3"/>
  <c r="G219" i="3"/>
  <c r="M219" i="3"/>
  <c r="G220" i="3"/>
  <c r="M220" i="3"/>
  <c r="G221" i="3"/>
  <c r="M221" i="3"/>
  <c r="G222" i="3"/>
  <c r="M222" i="3"/>
  <c r="G223" i="3"/>
  <c r="M223" i="3"/>
  <c r="G224" i="3"/>
  <c r="M224" i="3"/>
  <c r="G225" i="3"/>
  <c r="M225" i="3"/>
  <c r="G226" i="3"/>
  <c r="M226" i="3"/>
  <c r="G227" i="3"/>
  <c r="M227" i="3"/>
  <c r="G228" i="3"/>
  <c r="M228" i="3"/>
  <c r="G229" i="3"/>
  <c r="M229" i="3"/>
  <c r="G230" i="3"/>
  <c r="M230" i="3"/>
  <c r="G231" i="3"/>
  <c r="M231" i="3"/>
  <c r="M232" i="3"/>
  <c r="M233" i="3"/>
  <c r="E234" i="3"/>
  <c r="F234" i="3"/>
  <c r="K234" i="3"/>
  <c r="L234" i="3"/>
  <c r="G235" i="3"/>
  <c r="M235" i="3"/>
  <c r="G236" i="3"/>
  <c r="M236" i="3"/>
  <c r="G237" i="3"/>
  <c r="M237" i="3"/>
  <c r="G238" i="3"/>
  <c r="M238" i="3"/>
  <c r="G239" i="3"/>
  <c r="M239" i="3"/>
  <c r="G240" i="3"/>
  <c r="M240" i="3"/>
  <c r="G241" i="3"/>
  <c r="M241" i="3"/>
  <c r="G242" i="3"/>
  <c r="M242" i="3"/>
  <c r="G243" i="3"/>
  <c r="M243" i="3"/>
  <c r="G244" i="3"/>
  <c r="M244" i="3"/>
  <c r="G245" i="3"/>
  <c r="M245" i="3"/>
  <c r="G246" i="3"/>
  <c r="M246" i="3"/>
  <c r="G247" i="3"/>
  <c r="M247" i="3"/>
  <c r="G248" i="3"/>
  <c r="M248" i="3"/>
  <c r="G249" i="3"/>
  <c r="M249" i="3"/>
  <c r="G250" i="3"/>
  <c r="M250" i="3"/>
  <c r="G251" i="3"/>
  <c r="M251" i="3"/>
  <c r="G252" i="3"/>
  <c r="M252" i="3"/>
  <c r="M253" i="3"/>
  <c r="M254" i="3"/>
  <c r="E255" i="3"/>
  <c r="F255" i="3"/>
  <c r="K255" i="3"/>
  <c r="L255" i="3"/>
  <c r="M255" i="3" l="1"/>
  <c r="G173" i="3"/>
  <c r="M135" i="3"/>
  <c r="M213" i="3"/>
  <c r="G213" i="3"/>
  <c r="G234" i="3"/>
  <c r="M176" i="3"/>
  <c r="M116" i="3"/>
  <c r="G255" i="3"/>
  <c r="K185" i="3"/>
  <c r="M161" i="3"/>
  <c r="M118" i="3"/>
  <c r="M112" i="3"/>
  <c r="M173" i="3"/>
  <c r="G135" i="3"/>
  <c r="M120" i="3"/>
  <c r="M114" i="3"/>
  <c r="G185" i="3"/>
  <c r="M148" i="3"/>
  <c r="G148" i="3"/>
  <c r="M234" i="3"/>
  <c r="G161" i="3"/>
  <c r="M117" i="3"/>
  <c r="M111" i="3"/>
  <c r="M122" i="3" s="1"/>
  <c r="M185" i="3"/>
  <c r="L10" i="8" l="1"/>
  <c r="L10" i="5" s="1"/>
  <c r="L11" i="8"/>
  <c r="L11" i="5" s="1"/>
  <c r="L12" i="8"/>
  <c r="L12" i="5" s="1"/>
  <c r="L13" i="8"/>
  <c r="L13" i="5" s="1"/>
  <c r="L14" i="8"/>
  <c r="L14" i="5" s="1"/>
  <c r="L15" i="8"/>
  <c r="L15" i="5" s="1"/>
  <c r="L16" i="8"/>
  <c r="L16" i="5" s="1"/>
  <c r="L17" i="8"/>
  <c r="L17" i="5" s="1"/>
  <c r="L18" i="8"/>
  <c r="L18" i="5" s="1"/>
  <c r="L19" i="8"/>
  <c r="L19" i="5" s="1"/>
  <c r="L20" i="8"/>
  <c r="L21" i="8"/>
  <c r="L22" i="8"/>
  <c r="L23" i="8"/>
  <c r="L24" i="8"/>
  <c r="L25" i="8"/>
  <c r="L9" i="8"/>
  <c r="L9" i="5" s="1"/>
  <c r="K10" i="8"/>
  <c r="K10" i="5" s="1"/>
  <c r="K11" i="8"/>
  <c r="K11" i="5" s="1"/>
  <c r="K12" i="8"/>
  <c r="K12" i="5" s="1"/>
  <c r="K13" i="8"/>
  <c r="K13" i="5" s="1"/>
  <c r="K14" i="8"/>
  <c r="K14" i="5" s="1"/>
  <c r="K15" i="8"/>
  <c r="K15" i="5" s="1"/>
  <c r="K16" i="8"/>
  <c r="K16" i="5" s="1"/>
  <c r="K17" i="8"/>
  <c r="K17" i="5" s="1"/>
  <c r="K18" i="8"/>
  <c r="M18" i="8" s="1"/>
  <c r="M18" i="5" s="1"/>
  <c r="K19" i="8"/>
  <c r="K19" i="5" s="1"/>
  <c r="K20" i="8"/>
  <c r="K21" i="8"/>
  <c r="K22" i="8"/>
  <c r="K23" i="8"/>
  <c r="K24" i="8"/>
  <c r="K9" i="8"/>
  <c r="K9" i="5" s="1"/>
  <c r="F10" i="8"/>
  <c r="F11" i="8"/>
  <c r="F12" i="8"/>
  <c r="F13" i="8"/>
  <c r="F14" i="8"/>
  <c r="F15" i="8"/>
  <c r="F11" i="5" s="1"/>
  <c r="F16" i="8"/>
  <c r="F17" i="8"/>
  <c r="F18" i="8"/>
  <c r="F19" i="8"/>
  <c r="F20" i="8"/>
  <c r="F12" i="5" s="1"/>
  <c r="F21" i="8"/>
  <c r="F13" i="5" s="1"/>
  <c r="F22" i="8"/>
  <c r="F14" i="5" s="1"/>
  <c r="F23" i="8"/>
  <c r="F16" i="5" s="1"/>
  <c r="F24" i="8"/>
  <c r="F17" i="5" s="1"/>
  <c r="F25" i="8"/>
  <c r="F18" i="5" s="1"/>
  <c r="E10" i="8"/>
  <c r="E11" i="8"/>
  <c r="E12" i="8"/>
  <c r="E13" i="8"/>
  <c r="E10" i="5" s="1"/>
  <c r="E14" i="8"/>
  <c r="E15" i="8"/>
  <c r="E16" i="8"/>
  <c r="E17" i="8"/>
  <c r="E18" i="8"/>
  <c r="E19" i="8"/>
  <c r="E20" i="8"/>
  <c r="E12" i="5" s="1"/>
  <c r="E21" i="8"/>
  <c r="E13" i="5" s="1"/>
  <c r="E22" i="8"/>
  <c r="E14" i="5" s="1"/>
  <c r="E23" i="8"/>
  <c r="E16" i="5" s="1"/>
  <c r="E25" i="8"/>
  <c r="E18" i="5" s="1"/>
  <c r="F9" i="8"/>
  <c r="F9" i="5" s="1"/>
  <c r="E9" i="8"/>
  <c r="E9" i="5" s="1"/>
  <c r="E11" i="5" l="1"/>
  <c r="F10" i="5"/>
  <c r="K18" i="5"/>
  <c r="L26" i="8"/>
  <c r="K26" i="8"/>
  <c r="F26" i="8"/>
  <c r="M26" i="8" l="1"/>
  <c r="M50" i="6" l="1"/>
  <c r="M51" i="6"/>
  <c r="M52" i="6"/>
  <c r="M53" i="6"/>
  <c r="M54" i="6"/>
  <c r="M55" i="6"/>
  <c r="M56" i="6"/>
  <c r="M20" i="8" s="1"/>
  <c r="M57" i="6"/>
  <c r="M21" i="8" s="1"/>
  <c r="M58" i="6"/>
  <c r="M22" i="8" s="1"/>
  <c r="M59" i="6"/>
  <c r="M23" i="8" s="1"/>
  <c r="M60" i="6"/>
  <c r="M24" i="8" s="1"/>
  <c r="M61" i="6"/>
  <c r="M25" i="8" s="1"/>
  <c r="M49" i="6"/>
  <c r="M48" i="6"/>
  <c r="F96" i="3"/>
  <c r="L62" i="6" l="1"/>
  <c r="K62" i="6"/>
  <c r="F62" i="6"/>
  <c r="E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M47" i="6"/>
  <c r="G47" i="6"/>
  <c r="M46" i="6"/>
  <c r="G46" i="6"/>
  <c r="M45" i="6"/>
  <c r="G45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23" i="8" s="1"/>
  <c r="G16" i="5" s="1"/>
  <c r="G43" i="6"/>
  <c r="G25" i="8" s="1"/>
  <c r="G18" i="5" s="1"/>
  <c r="G27" i="6"/>
  <c r="M28" i="6"/>
  <c r="M29" i="6"/>
  <c r="M11" i="8" s="1"/>
  <c r="M11" i="5" s="1"/>
  <c r="M30" i="6"/>
  <c r="M12" i="8" s="1"/>
  <c r="M12" i="5" s="1"/>
  <c r="M31" i="6"/>
  <c r="M13" i="8" s="1"/>
  <c r="M13" i="5" s="1"/>
  <c r="M32" i="6"/>
  <c r="M14" i="8" s="1"/>
  <c r="M14" i="5" s="1"/>
  <c r="M33" i="6"/>
  <c r="M15" i="8" s="1"/>
  <c r="M15" i="5" s="1"/>
  <c r="M34" i="6"/>
  <c r="M16" i="8" s="1"/>
  <c r="M16" i="5" s="1"/>
  <c r="M35" i="6"/>
  <c r="M17" i="8" s="1"/>
  <c r="M17" i="5" s="1"/>
  <c r="M36" i="6"/>
  <c r="M37" i="6"/>
  <c r="M19" i="8" s="1"/>
  <c r="M19" i="5" s="1"/>
  <c r="M27" i="6"/>
  <c r="M9" i="8" s="1"/>
  <c r="M9" i="5" s="1"/>
  <c r="L44" i="6"/>
  <c r="K44" i="6"/>
  <c r="F44" i="6"/>
  <c r="L26" i="6"/>
  <c r="K26" i="6"/>
  <c r="M26" i="6" s="1"/>
  <c r="F26" i="6"/>
  <c r="E26" i="6"/>
  <c r="G20" i="6"/>
  <c r="G20" i="8" s="1"/>
  <c r="G12" i="5" s="1"/>
  <c r="G19" i="6"/>
  <c r="G19" i="8" s="1"/>
  <c r="G18" i="6"/>
  <c r="G18" i="8" s="1"/>
  <c r="G17" i="6"/>
  <c r="G17" i="8" s="1"/>
  <c r="G16" i="6"/>
  <c r="G16" i="8" s="1"/>
  <c r="G15" i="6"/>
  <c r="G15" i="8" s="1"/>
  <c r="G14" i="6"/>
  <c r="G14" i="8" s="1"/>
  <c r="G13" i="6"/>
  <c r="G13" i="8" s="1"/>
  <c r="G10" i="5" s="1"/>
  <c r="G12" i="6"/>
  <c r="G12" i="8" s="1"/>
  <c r="G11" i="6"/>
  <c r="G11" i="8" s="1"/>
  <c r="G10" i="6"/>
  <c r="G10" i="8" s="1"/>
  <c r="G9" i="6"/>
  <c r="G9" i="8" s="1"/>
  <c r="G22" i="8" l="1"/>
  <c r="G14" i="5" s="1"/>
  <c r="L64" i="6"/>
  <c r="G21" i="8"/>
  <c r="G13" i="5" s="1"/>
  <c r="K64" i="6"/>
  <c r="M10" i="8"/>
  <c r="M10" i="5" s="1"/>
  <c r="M20" i="5" s="1"/>
  <c r="G9" i="5"/>
  <c r="G11" i="5"/>
  <c r="F64" i="6"/>
  <c r="G62" i="6"/>
  <c r="M62" i="6"/>
  <c r="M44" i="6"/>
  <c r="G26" i="6"/>
  <c r="M64" i="6" l="1"/>
  <c r="L111" i="5"/>
  <c r="K111" i="5"/>
  <c r="F111" i="5"/>
  <c r="E111" i="5"/>
  <c r="M110" i="5"/>
  <c r="G110" i="5"/>
  <c r="M109" i="5"/>
  <c r="G109" i="5"/>
  <c r="M108" i="5"/>
  <c r="G108" i="5"/>
  <c r="M107" i="5"/>
  <c r="G107" i="5"/>
  <c r="M106" i="5"/>
  <c r="G106" i="5"/>
  <c r="M105" i="5"/>
  <c r="G105" i="5"/>
  <c r="M104" i="5"/>
  <c r="G104" i="5"/>
  <c r="M103" i="5"/>
  <c r="G103" i="5"/>
  <c r="M102" i="5"/>
  <c r="G102" i="5"/>
  <c r="M101" i="5"/>
  <c r="G101" i="5"/>
  <c r="M100" i="5"/>
  <c r="G100" i="5"/>
  <c r="M99" i="5"/>
  <c r="L99" i="5"/>
  <c r="K99" i="5"/>
  <c r="G99" i="5"/>
  <c r="F99" i="5"/>
  <c r="E99" i="5"/>
  <c r="N87" i="5"/>
  <c r="E83" i="5"/>
  <c r="M82" i="5"/>
  <c r="G82" i="5"/>
  <c r="M81" i="5"/>
  <c r="G81" i="5"/>
  <c r="M80" i="5"/>
  <c r="G80" i="5"/>
  <c r="K79" i="5"/>
  <c r="M79" i="5" s="1"/>
  <c r="G79" i="5"/>
  <c r="M78" i="5"/>
  <c r="G78" i="5"/>
  <c r="M77" i="5"/>
  <c r="G77" i="5"/>
  <c r="K76" i="5"/>
  <c r="M76" i="5" s="1"/>
  <c r="F76" i="5"/>
  <c r="F83" i="5" s="1"/>
  <c r="N75" i="5"/>
  <c r="M75" i="5"/>
  <c r="G75" i="5"/>
  <c r="L74" i="5"/>
  <c r="L83" i="5" s="1"/>
  <c r="K74" i="5"/>
  <c r="G74" i="5"/>
  <c r="M73" i="5"/>
  <c r="G73" i="5"/>
  <c r="M72" i="5"/>
  <c r="G72" i="5"/>
  <c r="L71" i="5"/>
  <c r="K71" i="5"/>
  <c r="F71" i="5"/>
  <c r="E71" i="5"/>
  <c r="M70" i="5"/>
  <c r="G70" i="5"/>
  <c r="M69" i="5"/>
  <c r="G69" i="5"/>
  <c r="M68" i="5"/>
  <c r="G68" i="5"/>
  <c r="M67" i="5"/>
  <c r="G67" i="5"/>
  <c r="M66" i="5"/>
  <c r="G66" i="5"/>
  <c r="M65" i="5"/>
  <c r="G65" i="5"/>
  <c r="M64" i="5"/>
  <c r="G64" i="5"/>
  <c r="N63" i="5"/>
  <c r="M63" i="5"/>
  <c r="G63" i="5"/>
  <c r="M62" i="5"/>
  <c r="G62" i="5"/>
  <c r="M61" i="5"/>
  <c r="M71" i="5" s="1"/>
  <c r="G61" i="5"/>
  <c r="M60" i="5"/>
  <c r="G60" i="5"/>
  <c r="L59" i="5"/>
  <c r="K59" i="5"/>
  <c r="F59" i="5"/>
  <c r="E59" i="5"/>
  <c r="M58" i="5"/>
  <c r="G58" i="5"/>
  <c r="M57" i="5"/>
  <c r="G57" i="5"/>
  <c r="M56" i="5"/>
  <c r="G56" i="5"/>
  <c r="M55" i="5"/>
  <c r="G55" i="5"/>
  <c r="M54" i="5"/>
  <c r="G54" i="5"/>
  <c r="M53" i="5"/>
  <c r="G53" i="5"/>
  <c r="M52" i="5"/>
  <c r="G52" i="5"/>
  <c r="N51" i="5"/>
  <c r="M51" i="5"/>
  <c r="G51" i="5"/>
  <c r="M50" i="5"/>
  <c r="G50" i="5"/>
  <c r="M49" i="5"/>
  <c r="M59" i="5" s="1"/>
  <c r="G49" i="5"/>
  <c r="M48" i="5"/>
  <c r="G48" i="5"/>
  <c r="M47" i="5"/>
  <c r="G47" i="5"/>
  <c r="L46" i="5"/>
  <c r="K46" i="5"/>
  <c r="F46" i="5"/>
  <c r="E46" i="5"/>
  <c r="M45" i="5"/>
  <c r="G45" i="5"/>
  <c r="M44" i="5"/>
  <c r="M43" i="5"/>
  <c r="G43" i="5"/>
  <c r="M42" i="5"/>
  <c r="G42" i="5"/>
  <c r="M41" i="5"/>
  <c r="G41" i="5"/>
  <c r="M40" i="5"/>
  <c r="G40" i="5"/>
  <c r="M39" i="5"/>
  <c r="G39" i="5"/>
  <c r="M38" i="5"/>
  <c r="G38" i="5"/>
  <c r="N37" i="5"/>
  <c r="M37" i="5"/>
  <c r="G37" i="5"/>
  <c r="M36" i="5"/>
  <c r="G36" i="5"/>
  <c r="M35" i="5"/>
  <c r="G35" i="5"/>
  <c r="M34" i="5"/>
  <c r="G34" i="5"/>
  <c r="L33" i="5"/>
  <c r="K33" i="5"/>
  <c r="F33" i="5"/>
  <c r="E33" i="5"/>
  <c r="E112" i="5" s="1"/>
  <c r="M32" i="5"/>
  <c r="G32" i="5"/>
  <c r="M31" i="5"/>
  <c r="G31" i="5"/>
  <c r="M30" i="5"/>
  <c r="G30" i="5"/>
  <c r="M29" i="5"/>
  <c r="G29" i="5"/>
  <c r="M28" i="5"/>
  <c r="G28" i="5"/>
  <c r="M27" i="5"/>
  <c r="G27" i="5"/>
  <c r="M26" i="5"/>
  <c r="G26" i="5"/>
  <c r="M25" i="5"/>
  <c r="G25" i="5"/>
  <c r="N24" i="5"/>
  <c r="M24" i="5"/>
  <c r="G24" i="5"/>
  <c r="M23" i="5"/>
  <c r="G23" i="5"/>
  <c r="M22" i="5"/>
  <c r="G22" i="5"/>
  <c r="M21" i="5"/>
  <c r="G21" i="5"/>
  <c r="G46" i="5" l="1"/>
  <c r="G33" i="5"/>
  <c r="G71" i="5"/>
  <c r="G111" i="5"/>
  <c r="M33" i="5"/>
  <c r="G59" i="5"/>
  <c r="F112" i="5"/>
  <c r="M111" i="5"/>
  <c r="M46" i="5"/>
  <c r="K83" i="5"/>
  <c r="K112" i="5" s="1"/>
  <c r="G76" i="5"/>
  <c r="G83" i="5" s="1"/>
  <c r="G112" i="5" s="1"/>
  <c r="N12" i="5"/>
  <c r="K20" i="5"/>
  <c r="L20" i="5"/>
  <c r="N9" i="5"/>
  <c r="L112" i="5"/>
  <c r="M74" i="5"/>
  <c r="M83" i="5" s="1"/>
  <c r="M112" i="5" l="1"/>
  <c r="K113" i="5"/>
  <c r="L113" i="5"/>
  <c r="M113" i="5"/>
  <c r="G28" i="3" l="1"/>
  <c r="G29" i="3"/>
  <c r="N84" i="3"/>
  <c r="N72" i="3"/>
  <c r="N60" i="3"/>
  <c r="N36" i="3"/>
  <c r="N37" i="3" s="1"/>
  <c r="N24" i="3"/>
  <c r="N48" i="3"/>
  <c r="M96" i="3" l="1"/>
  <c r="L96" i="3"/>
  <c r="K96" i="3"/>
  <c r="G96" i="3"/>
  <c r="E96" i="3"/>
  <c r="F20" i="5" l="1"/>
  <c r="F113" i="5" s="1"/>
  <c r="L108" i="3" l="1"/>
  <c r="K108" i="3"/>
  <c r="F108" i="3"/>
  <c r="E108" i="3"/>
  <c r="M107" i="3"/>
  <c r="G107" i="3"/>
  <c r="M106" i="3"/>
  <c r="G106" i="3"/>
  <c r="M105" i="3"/>
  <c r="G105" i="3"/>
  <c r="M104" i="3"/>
  <c r="G104" i="3"/>
  <c r="M103" i="3"/>
  <c r="G103" i="3"/>
  <c r="M102" i="3"/>
  <c r="G102" i="3"/>
  <c r="M101" i="3"/>
  <c r="M100" i="3"/>
  <c r="G100" i="3"/>
  <c r="M99" i="3"/>
  <c r="G99" i="3"/>
  <c r="M98" i="3"/>
  <c r="G98" i="3"/>
  <c r="M97" i="3"/>
  <c r="G97" i="3"/>
  <c r="L68" i="3"/>
  <c r="K68" i="3"/>
  <c r="F68" i="3"/>
  <c r="E68" i="3"/>
  <c r="M67" i="3"/>
  <c r="G67" i="3"/>
  <c r="M66" i="3"/>
  <c r="G66" i="3"/>
  <c r="M65" i="3"/>
  <c r="G65" i="3"/>
  <c r="M64" i="3"/>
  <c r="G64" i="3"/>
  <c r="M63" i="3"/>
  <c r="G63" i="3"/>
  <c r="M62" i="3"/>
  <c r="G62" i="3"/>
  <c r="M61" i="3"/>
  <c r="G61" i="3"/>
  <c r="M60" i="3"/>
  <c r="G60" i="3"/>
  <c r="M59" i="3"/>
  <c r="G59" i="3"/>
  <c r="M58" i="3"/>
  <c r="G58" i="3"/>
  <c r="M57" i="3"/>
  <c r="G57" i="3"/>
  <c r="L56" i="3"/>
  <c r="K56" i="3"/>
  <c r="F56" i="3"/>
  <c r="E56" i="3"/>
  <c r="M55" i="3"/>
  <c r="G55" i="3"/>
  <c r="M54" i="3"/>
  <c r="G54" i="3"/>
  <c r="M53" i="3"/>
  <c r="G53" i="3"/>
  <c r="M52" i="3"/>
  <c r="G52" i="3"/>
  <c r="M51" i="3"/>
  <c r="G51" i="3"/>
  <c r="M50" i="3"/>
  <c r="G50" i="3"/>
  <c r="M49" i="3"/>
  <c r="G49" i="3"/>
  <c r="M48" i="3"/>
  <c r="G48" i="3"/>
  <c r="M47" i="3"/>
  <c r="G47" i="3"/>
  <c r="M46" i="3"/>
  <c r="G46" i="3"/>
  <c r="M45" i="3"/>
  <c r="G45" i="3"/>
  <c r="L44" i="3"/>
  <c r="K44" i="3"/>
  <c r="F44" i="3"/>
  <c r="E44" i="3"/>
  <c r="M43" i="3"/>
  <c r="G43" i="3"/>
  <c r="M42" i="3"/>
  <c r="G42" i="3"/>
  <c r="M41" i="3"/>
  <c r="G41" i="3"/>
  <c r="M40" i="3"/>
  <c r="G40" i="3"/>
  <c r="M39" i="3"/>
  <c r="G39" i="3"/>
  <c r="M38" i="3"/>
  <c r="G38" i="3"/>
  <c r="M37" i="3"/>
  <c r="G37" i="3"/>
  <c r="M36" i="3"/>
  <c r="G36" i="3"/>
  <c r="M35" i="3"/>
  <c r="G35" i="3"/>
  <c r="M34" i="3"/>
  <c r="G34" i="3"/>
  <c r="M33" i="3"/>
  <c r="G33" i="3"/>
  <c r="M68" i="3" l="1"/>
  <c r="G44" i="3"/>
  <c r="G68" i="3"/>
  <c r="M44" i="3"/>
  <c r="M56" i="3"/>
  <c r="G56" i="3"/>
  <c r="G108" i="3"/>
  <c r="G256" i="3" s="1"/>
  <c r="M108" i="3"/>
  <c r="G260" i="3" l="1"/>
  <c r="G257" i="3"/>
  <c r="E80" i="3"/>
  <c r="M79" i="3"/>
  <c r="G79" i="3"/>
  <c r="M78" i="3"/>
  <c r="G78" i="3"/>
  <c r="M77" i="3"/>
  <c r="G77" i="3"/>
  <c r="K76" i="3"/>
  <c r="M76" i="3" s="1"/>
  <c r="G76" i="3"/>
  <c r="M75" i="3"/>
  <c r="G75" i="3"/>
  <c r="M74" i="3"/>
  <c r="G74" i="3"/>
  <c r="K73" i="3"/>
  <c r="M73" i="3" s="1"/>
  <c r="F73" i="3"/>
  <c r="G73" i="3" s="1"/>
  <c r="M72" i="3"/>
  <c r="G72" i="3"/>
  <c r="L71" i="3"/>
  <c r="L80" i="3" s="1"/>
  <c r="K71" i="3"/>
  <c r="G71" i="3"/>
  <c r="M70" i="3"/>
  <c r="G70" i="3"/>
  <c r="M69" i="3"/>
  <c r="G69" i="3"/>
  <c r="L32" i="3"/>
  <c r="K32" i="3"/>
  <c r="F32" i="3"/>
  <c r="E32" i="3"/>
  <c r="M31" i="3"/>
  <c r="G31" i="3"/>
  <c r="M30" i="3"/>
  <c r="G30" i="3"/>
  <c r="M29" i="3"/>
  <c r="M28" i="3"/>
  <c r="M27" i="3"/>
  <c r="G27" i="3"/>
  <c r="M26" i="3"/>
  <c r="G26" i="3"/>
  <c r="M25" i="3"/>
  <c r="G25" i="3"/>
  <c r="M24" i="3"/>
  <c r="G24" i="3"/>
  <c r="M23" i="3"/>
  <c r="G23" i="3"/>
  <c r="M22" i="3"/>
  <c r="G22" i="3"/>
  <c r="M21" i="3"/>
  <c r="G21" i="3"/>
  <c r="E109" i="3" l="1"/>
  <c r="L109" i="3"/>
  <c r="M32" i="3"/>
  <c r="G80" i="3"/>
  <c r="K80" i="3"/>
  <c r="K109" i="3" s="1"/>
  <c r="F80" i="3"/>
  <c r="F109" i="3" s="1"/>
  <c r="G32" i="3"/>
  <c r="M71" i="3"/>
  <c r="M80" i="3" s="1"/>
  <c r="G109" i="3" l="1"/>
  <c r="M109" i="3"/>
  <c r="L20" i="3"/>
  <c r="L110" i="3" s="1"/>
  <c r="K20" i="3"/>
  <c r="K110" i="3" s="1"/>
  <c r="F20" i="3"/>
  <c r="F110" i="3" s="1"/>
  <c r="E20" i="3"/>
  <c r="E110" i="3" s="1"/>
  <c r="M20" i="3" l="1"/>
  <c r="M110" i="3" s="1"/>
  <c r="G20" i="3"/>
  <c r="G110" i="3" s="1"/>
  <c r="E44" i="6"/>
  <c r="G44" i="6" s="1"/>
  <c r="G64" i="6" s="1"/>
  <c r="E24" i="8"/>
  <c r="G42" i="6"/>
  <c r="G24" i="8" s="1"/>
  <c r="G17" i="5" s="1"/>
  <c r="G20" i="5" s="1"/>
  <c r="G113" i="5" s="1"/>
  <c r="E64" i="6" l="1"/>
  <c r="E26" i="8"/>
  <c r="G26" i="8" s="1"/>
  <c r="E17" i="5"/>
  <c r="E20" i="5" s="1"/>
  <c r="E113" i="5" s="1"/>
</calcChain>
</file>

<file path=xl/comments1.xml><?xml version="1.0" encoding="utf-8"?>
<comments xmlns="http://schemas.openxmlformats.org/spreadsheetml/2006/main">
  <authors>
    <author>USER</author>
    <author>복지사업단</author>
  </authors>
  <commentList>
    <comment ref="L50" authorId="0" shapeId="0">
      <text>
        <r>
          <rPr>
            <b/>
            <sz val="9"/>
            <color indexed="81"/>
            <rFont val="돋움"/>
            <family val="3"/>
            <charset val="129"/>
          </rPr>
          <t>자원봉사센터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공동모금회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후원금통장에서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이사</t>
        </r>
        <r>
          <rPr>
            <b/>
            <sz val="9"/>
            <color indexed="81"/>
            <rFont val="Tahoma"/>
            <family val="2"/>
          </rPr>
          <t xml:space="preserve"> 17</t>
        </r>
        <r>
          <rPr>
            <b/>
            <sz val="9"/>
            <color indexed="81"/>
            <rFont val="돋움"/>
            <family val="3"/>
            <charset val="129"/>
          </rPr>
          <t>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기타예금이자수입에서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비지정후원금으로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변경함</t>
        </r>
        <r>
          <rPr>
            <b/>
            <sz val="9"/>
            <color indexed="81"/>
            <rFont val="Tahoma"/>
            <family val="2"/>
          </rPr>
          <t xml:space="preserve">. 2021.3.22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</text>
    </comment>
    <comment ref="L51" authorId="0" shapeId="0">
      <text>
        <r>
          <rPr>
            <b/>
            <sz val="9"/>
            <color indexed="81"/>
            <rFont val="돋움"/>
            <family val="3"/>
            <charset val="129"/>
          </rPr>
          <t>후원금으로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구입하였던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차량을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매각하여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>(1,386,749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포함하였음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부산시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복지정책과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비지정후원금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포함하라는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답변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받음</t>
        </r>
        <r>
          <rPr>
            <b/>
            <sz val="9"/>
            <color indexed="81"/>
            <rFont val="Tahoma"/>
            <family val="2"/>
          </rPr>
          <t xml:space="preserve">. 2021.3.22
200,872,032+1,386,749
</t>
        </r>
      </text>
    </comment>
    <comment ref="N51" authorId="1" shapeId="0">
      <text>
        <r>
          <rPr>
            <b/>
            <sz val="9"/>
            <color indexed="81"/>
            <rFont val="Tahoma"/>
            <family val="2"/>
          </rPr>
          <t>=</t>
        </r>
        <r>
          <rPr>
            <b/>
            <sz val="9"/>
            <color indexed="81"/>
            <rFont val="돋움"/>
            <family val="3"/>
            <charset val="129"/>
          </rPr>
          <t>지정</t>
        </r>
        <r>
          <rPr>
            <b/>
            <sz val="9"/>
            <color indexed="81"/>
            <rFont val="Tahoma"/>
            <family val="2"/>
          </rPr>
          <t>+</t>
        </r>
        <r>
          <rPr>
            <b/>
            <sz val="9"/>
            <color indexed="81"/>
            <rFont val="돋움"/>
            <family val="3"/>
            <charset val="129"/>
          </rPr>
          <t>비지정</t>
        </r>
        <r>
          <rPr>
            <b/>
            <sz val="9"/>
            <color indexed="81"/>
            <rFont val="Tahoma"/>
            <family val="2"/>
          </rPr>
          <t>+</t>
        </r>
        <r>
          <rPr>
            <b/>
            <sz val="9"/>
            <color indexed="81"/>
            <rFont val="돋움"/>
            <family val="3"/>
            <charset val="129"/>
          </rPr>
          <t>전입금후원금</t>
        </r>
        <r>
          <rPr>
            <b/>
            <sz val="9"/>
            <color indexed="81"/>
            <rFont val="Tahoma"/>
            <family val="2"/>
          </rPr>
          <t>+</t>
        </r>
        <r>
          <rPr>
            <b/>
            <sz val="9"/>
            <color indexed="81"/>
            <rFont val="돋움"/>
            <family val="3"/>
            <charset val="129"/>
          </rPr>
          <t>잡수입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후원금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>=2020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후원금수입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사용결과보고서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1. </t>
        </r>
        <r>
          <rPr>
            <b/>
            <sz val="9"/>
            <color indexed="81"/>
            <rFont val="돋움"/>
            <family val="3"/>
            <charset val="129"/>
          </rPr>
          <t>후원금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수입명세서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L152" authorId="0" shapeId="0">
      <text>
        <r>
          <rPr>
            <b/>
            <sz val="9"/>
            <color indexed="81"/>
            <rFont val="돋움"/>
            <family val="3"/>
            <charset val="129"/>
          </rPr>
          <t>자원봉사센터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공동모금회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후원금통장에서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이사</t>
        </r>
        <r>
          <rPr>
            <b/>
            <sz val="9"/>
            <color indexed="81"/>
            <rFont val="Tahoma"/>
            <family val="2"/>
          </rPr>
          <t xml:space="preserve"> 17</t>
        </r>
        <r>
          <rPr>
            <b/>
            <sz val="9"/>
            <color indexed="81"/>
            <rFont val="돋움"/>
            <family val="3"/>
            <charset val="129"/>
          </rPr>
          <t>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기타예금이자수입에서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비지정후원금으로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변경함</t>
        </r>
        <r>
          <rPr>
            <b/>
            <sz val="9"/>
            <color indexed="81"/>
            <rFont val="Tahoma"/>
            <family val="2"/>
          </rPr>
          <t xml:space="preserve">. 2021.3.22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</text>
    </comment>
    <comment ref="L153" authorId="0" shapeId="0">
      <text>
        <r>
          <rPr>
            <b/>
            <sz val="9"/>
            <color indexed="81"/>
            <rFont val="돋움"/>
            <family val="3"/>
            <charset val="129"/>
          </rPr>
          <t>후원금으로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구입하였던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차량을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매각하여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>(1,386,749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포함하였음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부산시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복지정책과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비지정후원금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포함하라는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답변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받음</t>
        </r>
        <r>
          <rPr>
            <b/>
            <sz val="9"/>
            <color indexed="81"/>
            <rFont val="Tahoma"/>
            <family val="2"/>
          </rPr>
          <t xml:space="preserve">. 2021.3.22
200,872,032+1,386,749
</t>
        </r>
      </text>
    </comment>
  </commentList>
</comments>
</file>

<file path=xl/sharedStrings.xml><?xml version="1.0" encoding="utf-8"?>
<sst xmlns="http://schemas.openxmlformats.org/spreadsheetml/2006/main" count="1990" uniqueCount="608">
  <si>
    <t>사회복지법인 YWCA 복지사업단</t>
    <phoneticPr fontId="4" type="noConversion"/>
  </si>
  <si>
    <t>(단위:원)</t>
    <phoneticPr fontId="4" type="noConversion"/>
  </si>
  <si>
    <t>구분</t>
  </si>
  <si>
    <t>세   출</t>
  </si>
  <si>
    <t>세   입</t>
  </si>
  <si>
    <t>과      목</t>
  </si>
  <si>
    <t>관</t>
  </si>
  <si>
    <t>항</t>
  </si>
  <si>
    <t>목</t>
  </si>
  <si>
    <t>01사무비</t>
    <phoneticPr fontId="3" type="noConversion"/>
  </si>
  <si>
    <t>11인건비</t>
    <phoneticPr fontId="3" type="noConversion"/>
  </si>
  <si>
    <t>급여,퇴직금,사회보험금등</t>
    <phoneticPr fontId="3" type="noConversion"/>
  </si>
  <si>
    <t>기관운영비,회의비</t>
    <phoneticPr fontId="3" type="noConversion"/>
  </si>
  <si>
    <t>자산취득비</t>
    <phoneticPr fontId="3" type="noConversion"/>
  </si>
  <si>
    <t>사업비</t>
    <phoneticPr fontId="3" type="noConversion"/>
  </si>
  <si>
    <t>지부전출금</t>
    <phoneticPr fontId="3" type="noConversion"/>
  </si>
  <si>
    <t>원금상환금</t>
    <phoneticPr fontId="3" type="noConversion"/>
  </si>
  <si>
    <t>잡지출</t>
    <phoneticPr fontId="3" type="noConversion"/>
  </si>
  <si>
    <t>예비비 및 기타</t>
    <phoneticPr fontId="3" type="noConversion"/>
  </si>
  <si>
    <t>차기이월금</t>
    <phoneticPr fontId="3" type="noConversion"/>
  </si>
  <si>
    <t>이자수입</t>
    <phoneticPr fontId="3" type="noConversion"/>
  </si>
  <si>
    <t>사업수입</t>
    <phoneticPr fontId="3" type="noConversion"/>
  </si>
  <si>
    <t>보조금수입</t>
    <phoneticPr fontId="3" type="noConversion"/>
  </si>
  <si>
    <t>지정후원금</t>
    <phoneticPr fontId="3" type="noConversion"/>
  </si>
  <si>
    <t>비지정후원금</t>
    <phoneticPr fontId="3" type="noConversion"/>
  </si>
  <si>
    <t>기타차입금</t>
    <phoneticPr fontId="3" type="noConversion"/>
  </si>
  <si>
    <t>전년도이월금</t>
    <phoneticPr fontId="3" type="noConversion"/>
  </si>
  <si>
    <t>전년도이월금(후원금)</t>
    <phoneticPr fontId="3" type="noConversion"/>
  </si>
  <si>
    <t>기타예금이자수입</t>
    <phoneticPr fontId="3" type="noConversion"/>
  </si>
  <si>
    <t>기타잡수입</t>
    <phoneticPr fontId="3" type="noConversion"/>
  </si>
  <si>
    <t>12업무추진비</t>
    <phoneticPr fontId="3" type="noConversion"/>
  </si>
  <si>
    <t>13운영비</t>
    <phoneticPr fontId="3" type="noConversion"/>
  </si>
  <si>
    <t>21시설비</t>
    <phoneticPr fontId="3" type="noConversion"/>
  </si>
  <si>
    <t>41전출금</t>
    <phoneticPr fontId="3" type="noConversion"/>
  </si>
  <si>
    <t>61부채상환금</t>
    <phoneticPr fontId="3" type="noConversion"/>
  </si>
  <si>
    <t>71잡지출</t>
    <phoneticPr fontId="3" type="noConversion"/>
  </si>
  <si>
    <t>81예비비및기타</t>
    <phoneticPr fontId="3" type="noConversion"/>
  </si>
  <si>
    <t>11기본재산수입</t>
    <phoneticPr fontId="3" type="noConversion"/>
  </si>
  <si>
    <t>21사업수입</t>
    <phoneticPr fontId="3" type="noConversion"/>
  </si>
  <si>
    <t>41보조금수입</t>
    <phoneticPr fontId="3" type="noConversion"/>
  </si>
  <si>
    <t>51후원금수입</t>
    <phoneticPr fontId="3" type="noConversion"/>
  </si>
  <si>
    <t>61차입금</t>
    <phoneticPr fontId="3" type="noConversion"/>
  </si>
  <si>
    <t>71전입금</t>
    <phoneticPr fontId="3" type="noConversion"/>
  </si>
  <si>
    <t>전입금</t>
    <phoneticPr fontId="3" type="noConversion"/>
  </si>
  <si>
    <t>81이월금</t>
    <phoneticPr fontId="3" type="noConversion"/>
  </si>
  <si>
    <t>91잡수입</t>
    <phoneticPr fontId="3" type="noConversion"/>
  </si>
  <si>
    <t>02재산조성비</t>
    <phoneticPr fontId="3" type="noConversion"/>
  </si>
  <si>
    <t>03사업비</t>
    <phoneticPr fontId="3" type="noConversion"/>
  </si>
  <si>
    <t>04전출금</t>
    <phoneticPr fontId="3" type="noConversion"/>
  </si>
  <si>
    <t>06상환금</t>
    <phoneticPr fontId="3" type="noConversion"/>
  </si>
  <si>
    <t>07잡지출</t>
    <phoneticPr fontId="3" type="noConversion"/>
  </si>
  <si>
    <t>08예비비및기타</t>
    <phoneticPr fontId="3" type="noConversion"/>
  </si>
  <si>
    <t>01재산수입</t>
    <phoneticPr fontId="3" type="noConversion"/>
  </si>
  <si>
    <t>02사업수입</t>
    <phoneticPr fontId="3" type="noConversion"/>
  </si>
  <si>
    <t>04보조금수입</t>
    <phoneticPr fontId="3" type="noConversion"/>
  </si>
  <si>
    <t>05후원금수입</t>
    <phoneticPr fontId="3" type="noConversion"/>
  </si>
  <si>
    <t>06차입금</t>
    <phoneticPr fontId="3" type="noConversion"/>
  </si>
  <si>
    <t>07전입금</t>
    <phoneticPr fontId="3" type="noConversion"/>
  </si>
  <si>
    <t>08이월금</t>
    <phoneticPr fontId="3" type="noConversion"/>
  </si>
  <si>
    <t>09잡수입</t>
    <phoneticPr fontId="3" type="noConversion"/>
  </si>
  <si>
    <t>소계</t>
    <phoneticPr fontId="3" type="noConversion"/>
  </si>
  <si>
    <t>법인회계(사무국)</t>
    <phoneticPr fontId="4" type="noConversion"/>
  </si>
  <si>
    <t>예산액(A)</t>
    <phoneticPr fontId="3" type="noConversion"/>
  </si>
  <si>
    <t>결산액(B)</t>
    <phoneticPr fontId="3" type="noConversion"/>
  </si>
  <si>
    <t>차액(A-B)</t>
    <phoneticPr fontId="3" type="noConversion"/>
  </si>
  <si>
    <t>여비,수용비및수수료,공공요금,제세공과금등</t>
    <phoneticPr fontId="3" type="noConversion"/>
  </si>
  <si>
    <t>31사업비</t>
    <phoneticPr fontId="3" type="noConversion"/>
  </si>
  <si>
    <t>2020. 1. 1 ~ 12. 31</t>
    <phoneticPr fontId="4" type="noConversion"/>
  </si>
  <si>
    <t>2020. 1. 1 ~ 12. 31</t>
    <phoneticPr fontId="4" type="noConversion"/>
  </si>
  <si>
    <t>01사무비</t>
    <phoneticPr fontId="3" type="noConversion"/>
  </si>
  <si>
    <t>11인건비</t>
    <phoneticPr fontId="3" type="noConversion"/>
  </si>
  <si>
    <t>급여,퇴직금,사회보험금등</t>
    <phoneticPr fontId="3" type="noConversion"/>
  </si>
  <si>
    <t>01재산수입</t>
    <phoneticPr fontId="3" type="noConversion"/>
  </si>
  <si>
    <t>11기본재산수입</t>
    <phoneticPr fontId="3" type="noConversion"/>
  </si>
  <si>
    <t>이자수입</t>
    <phoneticPr fontId="3" type="noConversion"/>
  </si>
  <si>
    <t>12업무추진비</t>
    <phoneticPr fontId="3" type="noConversion"/>
  </si>
  <si>
    <t>02사업수입</t>
    <phoneticPr fontId="3" type="noConversion"/>
  </si>
  <si>
    <t>21사업수입</t>
    <phoneticPr fontId="3" type="noConversion"/>
  </si>
  <si>
    <t>사업수입</t>
    <phoneticPr fontId="3" type="noConversion"/>
  </si>
  <si>
    <t>13운영비</t>
    <phoneticPr fontId="3" type="noConversion"/>
  </si>
  <si>
    <t>여비,수용비및수수료,공공요금,제세공과금등</t>
    <phoneticPr fontId="3" type="noConversion"/>
  </si>
  <si>
    <t>04보조금수입</t>
    <phoneticPr fontId="3" type="noConversion"/>
  </si>
  <si>
    <t>41보조금수입</t>
    <phoneticPr fontId="3" type="noConversion"/>
  </si>
  <si>
    <t>보조금수입</t>
    <phoneticPr fontId="3" type="noConversion"/>
  </si>
  <si>
    <t>02재산조성비</t>
    <phoneticPr fontId="3" type="noConversion"/>
  </si>
  <si>
    <t>21시설비</t>
    <phoneticPr fontId="3" type="noConversion"/>
  </si>
  <si>
    <t>05후원금수입</t>
    <phoneticPr fontId="3" type="noConversion"/>
  </si>
  <si>
    <t>51후원금수입</t>
    <phoneticPr fontId="3" type="noConversion"/>
  </si>
  <si>
    <t>지정후원금</t>
    <phoneticPr fontId="3" type="noConversion"/>
  </si>
  <si>
    <t>03사업비</t>
    <phoneticPr fontId="3" type="noConversion"/>
  </si>
  <si>
    <t>31사업비</t>
    <phoneticPr fontId="3" type="noConversion"/>
  </si>
  <si>
    <t>사업비</t>
    <phoneticPr fontId="3" type="noConversion"/>
  </si>
  <si>
    <t>비지정후원금</t>
    <phoneticPr fontId="3" type="noConversion"/>
  </si>
  <si>
    <t>04전출금</t>
    <phoneticPr fontId="3" type="noConversion"/>
  </si>
  <si>
    <t>41전출금</t>
    <phoneticPr fontId="3" type="noConversion"/>
  </si>
  <si>
    <t>06차입금</t>
    <phoneticPr fontId="3" type="noConversion"/>
  </si>
  <si>
    <t>61차입금</t>
    <phoneticPr fontId="3" type="noConversion"/>
  </si>
  <si>
    <t>기타차입금</t>
    <phoneticPr fontId="3" type="noConversion"/>
  </si>
  <si>
    <t>06상환금</t>
    <phoneticPr fontId="3" type="noConversion"/>
  </si>
  <si>
    <t>61부채상환금</t>
    <phoneticPr fontId="3" type="noConversion"/>
  </si>
  <si>
    <t>07전입금</t>
    <phoneticPr fontId="3" type="noConversion"/>
  </si>
  <si>
    <t>71전입금</t>
    <phoneticPr fontId="3" type="noConversion"/>
  </si>
  <si>
    <t>전입금</t>
    <phoneticPr fontId="3" type="noConversion"/>
  </si>
  <si>
    <t>07잡지출</t>
    <phoneticPr fontId="3" type="noConversion"/>
  </si>
  <si>
    <t>71잡지출</t>
    <phoneticPr fontId="3" type="noConversion"/>
  </si>
  <si>
    <t>잡지출</t>
    <phoneticPr fontId="3" type="noConversion"/>
  </si>
  <si>
    <t>08이월금</t>
    <phoneticPr fontId="3" type="noConversion"/>
  </si>
  <si>
    <t>81이월금</t>
    <phoneticPr fontId="3" type="noConversion"/>
  </si>
  <si>
    <t>전년도이월금</t>
    <phoneticPr fontId="3" type="noConversion"/>
  </si>
  <si>
    <t>08예비비및기타</t>
    <phoneticPr fontId="3" type="noConversion"/>
  </si>
  <si>
    <t>81예비비및기타</t>
    <phoneticPr fontId="3" type="noConversion"/>
  </si>
  <si>
    <t>전년도이월금(후원금)</t>
    <phoneticPr fontId="3" type="noConversion"/>
  </si>
  <si>
    <t>차기이월금</t>
    <phoneticPr fontId="3" type="noConversion"/>
  </si>
  <si>
    <t>09잡수입</t>
    <phoneticPr fontId="3" type="noConversion"/>
  </si>
  <si>
    <t>91잡수입</t>
    <phoneticPr fontId="3" type="noConversion"/>
  </si>
  <si>
    <t>기타예금이자수입</t>
    <phoneticPr fontId="3" type="noConversion"/>
  </si>
  <si>
    <t>기타잡수입</t>
    <phoneticPr fontId="3" type="noConversion"/>
  </si>
  <si>
    <t>소계</t>
    <phoneticPr fontId="3" type="noConversion"/>
  </si>
  <si>
    <t>시설회계(서울봉천복지관)</t>
    <phoneticPr fontId="4" type="noConversion"/>
  </si>
  <si>
    <t>기관운영비,회의비,직책보조비</t>
    <phoneticPr fontId="3" type="noConversion"/>
  </si>
  <si>
    <t>시설비,자산취득비</t>
    <phoneticPr fontId="3" type="noConversion"/>
  </si>
  <si>
    <t>과년도지출</t>
    <phoneticPr fontId="3" type="noConversion"/>
  </si>
  <si>
    <t>상화금</t>
    <phoneticPr fontId="3" type="noConversion"/>
  </si>
  <si>
    <t>예비비, 반환금</t>
    <phoneticPr fontId="3" type="noConversion"/>
  </si>
  <si>
    <t>시설회계(누리봄)</t>
    <phoneticPr fontId="4" type="noConversion"/>
  </si>
  <si>
    <t>시설회계(부산진구복지관)</t>
    <phoneticPr fontId="4" type="noConversion"/>
  </si>
  <si>
    <t>01사무비</t>
    <phoneticPr fontId="3" type="noConversion"/>
  </si>
  <si>
    <t>11인건비</t>
    <phoneticPr fontId="3" type="noConversion"/>
  </si>
  <si>
    <t>급여,퇴직금,사회보험금등</t>
    <phoneticPr fontId="3" type="noConversion"/>
  </si>
  <si>
    <t>01재산수입</t>
    <phoneticPr fontId="3" type="noConversion"/>
  </si>
  <si>
    <t>11기본재산수입</t>
    <phoneticPr fontId="3" type="noConversion"/>
  </si>
  <si>
    <t>이자수입</t>
    <phoneticPr fontId="3" type="noConversion"/>
  </si>
  <si>
    <t>12업무추진비</t>
    <phoneticPr fontId="3" type="noConversion"/>
  </si>
  <si>
    <t>기관운영비,회의비,직책보조비</t>
    <phoneticPr fontId="3" type="noConversion"/>
  </si>
  <si>
    <t>02사업수입</t>
    <phoneticPr fontId="3" type="noConversion"/>
  </si>
  <si>
    <t>21사업수입</t>
    <phoneticPr fontId="3" type="noConversion"/>
  </si>
  <si>
    <t>사업수입</t>
    <phoneticPr fontId="3" type="noConversion"/>
  </si>
  <si>
    <t>13운영비</t>
    <phoneticPr fontId="3" type="noConversion"/>
  </si>
  <si>
    <t>여비,수용비및수수료,공공요금,제세공과금등</t>
    <phoneticPr fontId="3" type="noConversion"/>
  </si>
  <si>
    <t>04보조금수입</t>
    <phoneticPr fontId="3" type="noConversion"/>
  </si>
  <si>
    <t>41보조금수입</t>
    <phoneticPr fontId="3" type="noConversion"/>
  </si>
  <si>
    <t>보조금수입</t>
    <phoneticPr fontId="3" type="noConversion"/>
  </si>
  <si>
    <t>02재산조성비</t>
    <phoneticPr fontId="3" type="noConversion"/>
  </si>
  <si>
    <t>21시설비</t>
    <phoneticPr fontId="3" type="noConversion"/>
  </si>
  <si>
    <t>시설비,자산취득비</t>
    <phoneticPr fontId="3" type="noConversion"/>
  </si>
  <si>
    <t>05후원금수입</t>
    <phoneticPr fontId="3" type="noConversion"/>
  </si>
  <si>
    <t>51후원금수입</t>
    <phoneticPr fontId="3" type="noConversion"/>
  </si>
  <si>
    <t>지정후원금</t>
    <phoneticPr fontId="3" type="noConversion"/>
  </si>
  <si>
    <t>03사업비</t>
    <phoneticPr fontId="3" type="noConversion"/>
  </si>
  <si>
    <t>31사업비</t>
    <phoneticPr fontId="3" type="noConversion"/>
  </si>
  <si>
    <t>사업비</t>
    <phoneticPr fontId="3" type="noConversion"/>
  </si>
  <si>
    <t>비지정후원금</t>
    <phoneticPr fontId="3" type="noConversion"/>
  </si>
  <si>
    <t>04전출금</t>
    <phoneticPr fontId="3" type="noConversion"/>
  </si>
  <si>
    <t>41전출금</t>
    <phoneticPr fontId="3" type="noConversion"/>
  </si>
  <si>
    <t>과년도지출</t>
    <phoneticPr fontId="3" type="noConversion"/>
  </si>
  <si>
    <t>06차입금</t>
    <phoneticPr fontId="3" type="noConversion"/>
  </si>
  <si>
    <t>61차입금</t>
    <phoneticPr fontId="3" type="noConversion"/>
  </si>
  <si>
    <t>기타차입금</t>
    <phoneticPr fontId="3" type="noConversion"/>
  </si>
  <si>
    <t>06상환금</t>
    <phoneticPr fontId="3" type="noConversion"/>
  </si>
  <si>
    <t>61부채상환금</t>
    <phoneticPr fontId="3" type="noConversion"/>
  </si>
  <si>
    <t>상화금</t>
    <phoneticPr fontId="3" type="noConversion"/>
  </si>
  <si>
    <t>07전입금</t>
    <phoneticPr fontId="3" type="noConversion"/>
  </si>
  <si>
    <t>71전입금</t>
    <phoneticPr fontId="3" type="noConversion"/>
  </si>
  <si>
    <t>전입금</t>
    <phoneticPr fontId="3" type="noConversion"/>
  </si>
  <si>
    <t>07잡지출</t>
    <phoneticPr fontId="3" type="noConversion"/>
  </si>
  <si>
    <t>71잡지출</t>
    <phoneticPr fontId="3" type="noConversion"/>
  </si>
  <si>
    <t>잡지출</t>
    <phoneticPr fontId="3" type="noConversion"/>
  </si>
  <si>
    <t>08이월금</t>
    <phoneticPr fontId="3" type="noConversion"/>
  </si>
  <si>
    <t>81이월금</t>
    <phoneticPr fontId="3" type="noConversion"/>
  </si>
  <si>
    <t>전년도이월금</t>
    <phoneticPr fontId="3" type="noConversion"/>
  </si>
  <si>
    <t>08예비비및기타</t>
    <phoneticPr fontId="3" type="noConversion"/>
  </si>
  <si>
    <t>81예비비및기타</t>
    <phoneticPr fontId="3" type="noConversion"/>
  </si>
  <si>
    <t>예비비, 반환금</t>
    <phoneticPr fontId="3" type="noConversion"/>
  </si>
  <si>
    <t>전년도이월금(후원금)</t>
    <phoneticPr fontId="3" type="noConversion"/>
  </si>
  <si>
    <t>차기이월금</t>
    <phoneticPr fontId="3" type="noConversion"/>
  </si>
  <si>
    <t>09잡수입</t>
    <phoneticPr fontId="3" type="noConversion"/>
  </si>
  <si>
    <t>91잡수입</t>
    <phoneticPr fontId="3" type="noConversion"/>
  </si>
  <si>
    <t>기타예금이자수입</t>
    <phoneticPr fontId="3" type="noConversion"/>
  </si>
  <si>
    <t>기타잡수입</t>
    <phoneticPr fontId="3" type="noConversion"/>
  </si>
  <si>
    <t>소계</t>
    <phoneticPr fontId="3" type="noConversion"/>
  </si>
  <si>
    <t>시설회계(부산강서복지관)</t>
    <phoneticPr fontId="4" type="noConversion"/>
  </si>
  <si>
    <t>시설회계(강서구지역자활센터)</t>
    <phoneticPr fontId="4" type="noConversion"/>
  </si>
  <si>
    <t>상환금</t>
    <phoneticPr fontId="3" type="noConversion"/>
  </si>
  <si>
    <t>시설회계(울산씨밀레)</t>
    <phoneticPr fontId="4" type="noConversion"/>
  </si>
  <si>
    <t>01사무비</t>
  </si>
  <si>
    <t>11인건비</t>
  </si>
  <si>
    <t>급여,퇴직금,사회보험금등</t>
  </si>
  <si>
    <t>01재산수입</t>
  </si>
  <si>
    <t>11기본재산수입</t>
  </si>
  <si>
    <t>이자수입</t>
  </si>
  <si>
    <t>12업무추진비</t>
  </si>
  <si>
    <t>기관운영비,회의비,직책보조비</t>
  </si>
  <si>
    <t>02사업수입</t>
  </si>
  <si>
    <t>21사업수입</t>
  </si>
  <si>
    <t>사업수입</t>
  </si>
  <si>
    <t>13운영비</t>
  </si>
  <si>
    <t>여비,수용비및수수료,공공요금,제세공과금등</t>
  </si>
  <si>
    <t>04보조금수입</t>
  </si>
  <si>
    <t>41보조금수입</t>
  </si>
  <si>
    <t>보조금수입</t>
  </si>
  <si>
    <t>02재산조성비</t>
  </si>
  <si>
    <t>21시설비</t>
  </si>
  <si>
    <t>시설비,자산취득비</t>
  </si>
  <si>
    <t>05후원금수입</t>
  </si>
  <si>
    <t>51후원금수입</t>
  </si>
  <si>
    <t>지정후원금</t>
  </si>
  <si>
    <t>03사업비</t>
  </si>
  <si>
    <t>31사업비</t>
  </si>
  <si>
    <t>사업비</t>
  </si>
  <si>
    <t>비지정후원금</t>
  </si>
  <si>
    <t>04전출금</t>
  </si>
  <si>
    <t>41전출금</t>
  </si>
  <si>
    <t>과년도지출</t>
  </si>
  <si>
    <t>06차입금</t>
  </si>
  <si>
    <t>61차입금</t>
  </si>
  <si>
    <t>기타차입금</t>
  </si>
  <si>
    <t>06상환금</t>
  </si>
  <si>
    <t>61부채상환금</t>
  </si>
  <si>
    <t>상화금</t>
  </si>
  <si>
    <t>07전입금</t>
  </si>
  <si>
    <t>71전입금</t>
  </si>
  <si>
    <t>전입금</t>
  </si>
  <si>
    <t>07잡지출</t>
  </si>
  <si>
    <t>71잡지출</t>
  </si>
  <si>
    <t>잡지출</t>
  </si>
  <si>
    <t>08이월금</t>
  </si>
  <si>
    <t>81이월금</t>
  </si>
  <si>
    <t>전년도이월금</t>
  </si>
  <si>
    <t>08예비비및기타</t>
  </si>
  <si>
    <t>81예비비및기타</t>
  </si>
  <si>
    <t>예비비, 반환금</t>
  </si>
  <si>
    <t>전년도이월금(후원금)</t>
  </si>
  <si>
    <t>차기이월금</t>
  </si>
  <si>
    <t>09잡수입</t>
  </si>
  <si>
    <t>91잡수입</t>
  </si>
  <si>
    <t>기타예금이자수입</t>
  </si>
  <si>
    <t>기타잡수입</t>
  </si>
  <si>
    <t>소계</t>
  </si>
  <si>
    <t>기타보조금</t>
  </si>
  <si>
    <t>자산취득비</t>
  </si>
  <si>
    <t>33사업비</t>
  </si>
  <si>
    <t>지부전출금</t>
  </si>
  <si>
    <t>예비비 및 기타</t>
  </si>
  <si>
    <t>합계</t>
  </si>
  <si>
    <t>합계</t>
    <phoneticPr fontId="3" type="noConversion"/>
  </si>
  <si>
    <t>법인회계(본부사무국)</t>
    <phoneticPr fontId="3" type="noConversion"/>
  </si>
  <si>
    <t>소계</t>
    <phoneticPr fontId="3" type="noConversion"/>
  </si>
  <si>
    <t>자산취득비,시설비</t>
  </si>
  <si>
    <t>05과년도지출</t>
  </si>
  <si>
    <t>51과년도지출</t>
  </si>
  <si>
    <t>운영충당적립금</t>
  </si>
  <si>
    <t>10잡수입</t>
  </si>
  <si>
    <t>101잡수입</t>
  </si>
  <si>
    <t>11적립금 및 준비금(특별회계)</t>
  </si>
  <si>
    <t>111운영충당 적립금 및 환경개선준비금</t>
  </si>
  <si>
    <t>시설환경개선준비금</t>
  </si>
  <si>
    <t>[첨부1] 2020년 결산(안) 총괄표(20210119)</t>
    <phoneticPr fontId="4" type="noConversion"/>
  </si>
  <si>
    <t>시설회계 소계</t>
    <phoneticPr fontId="3" type="noConversion"/>
  </si>
  <si>
    <t>합계</t>
    <phoneticPr fontId="3" type="noConversion"/>
  </si>
  <si>
    <t>합계</t>
    <phoneticPr fontId="3" type="noConversion"/>
  </si>
  <si>
    <t>01입소자부담금수입</t>
    <phoneticPr fontId="4" type="noConversion"/>
  </si>
  <si>
    <t>11입소비용수입</t>
    <phoneticPr fontId="4" type="noConversion"/>
  </si>
  <si>
    <t>입소비용수입</t>
    <phoneticPr fontId="4" type="noConversion"/>
  </si>
  <si>
    <t>04보조금수입</t>
    <phoneticPr fontId="4" type="noConversion"/>
  </si>
  <si>
    <t>41보조금</t>
    <phoneticPr fontId="4" type="noConversion"/>
  </si>
  <si>
    <t>시군구보조금</t>
    <phoneticPr fontId="4" type="noConversion"/>
  </si>
  <si>
    <t>05후원금수입</t>
    <phoneticPr fontId="4" type="noConversion"/>
  </si>
  <si>
    <t>51후원금수입</t>
    <phoneticPr fontId="4" type="noConversion"/>
  </si>
  <si>
    <t>지정후원금</t>
    <phoneticPr fontId="4" type="noConversion"/>
  </si>
  <si>
    <t>사업비</t>
    <phoneticPr fontId="4" type="noConversion"/>
  </si>
  <si>
    <t>비지정후원금</t>
    <phoneticPr fontId="4" type="noConversion"/>
  </si>
  <si>
    <t>06요양급여수입</t>
    <phoneticPr fontId="4" type="noConversion"/>
  </si>
  <si>
    <t>61요양급여수입</t>
    <phoneticPr fontId="4" type="noConversion"/>
  </si>
  <si>
    <t>장기요양급여수입</t>
    <phoneticPr fontId="4" type="noConversion"/>
  </si>
  <si>
    <t>06상환금</t>
    <phoneticPr fontId="4" type="noConversion"/>
  </si>
  <si>
    <t>61부채상환금</t>
    <phoneticPr fontId="4" type="noConversion"/>
  </si>
  <si>
    <t>상환금,이자지급금</t>
    <phoneticPr fontId="4" type="noConversion"/>
  </si>
  <si>
    <t>가산금수입</t>
    <phoneticPr fontId="4" type="noConversion"/>
  </si>
  <si>
    <t>07잡지출</t>
    <phoneticPr fontId="4" type="noConversion"/>
  </si>
  <si>
    <t>71잡지출</t>
    <phoneticPr fontId="4" type="noConversion"/>
  </si>
  <si>
    <t>잡지출</t>
    <phoneticPr fontId="4" type="noConversion"/>
  </si>
  <si>
    <t>07차입급</t>
    <phoneticPr fontId="4" type="noConversion"/>
  </si>
  <si>
    <t>71차입금</t>
    <phoneticPr fontId="4" type="noConversion"/>
  </si>
  <si>
    <t>차입금</t>
    <phoneticPr fontId="4" type="noConversion"/>
  </si>
  <si>
    <t>08예비비및기타</t>
    <phoneticPr fontId="4" type="noConversion"/>
  </si>
  <si>
    <t>81예비비및기타</t>
    <phoneticPr fontId="4" type="noConversion"/>
  </si>
  <si>
    <t>예비비,반환금</t>
    <phoneticPr fontId="4" type="noConversion"/>
  </si>
  <si>
    <t>08전입금</t>
    <phoneticPr fontId="4" type="noConversion"/>
  </si>
  <si>
    <t>81전입금</t>
    <phoneticPr fontId="4" type="noConversion"/>
  </si>
  <si>
    <t>법인전입금</t>
    <phoneticPr fontId="4" type="noConversion"/>
  </si>
  <si>
    <t>09적립금및준비금</t>
    <phoneticPr fontId="4" type="noConversion"/>
  </si>
  <si>
    <t>91운영충당적립금및환경개선준비금</t>
    <phoneticPr fontId="4" type="noConversion"/>
  </si>
  <si>
    <t>09이월금</t>
    <phoneticPr fontId="4" type="noConversion"/>
  </si>
  <si>
    <t>91이월금</t>
    <phoneticPr fontId="4" type="noConversion"/>
  </si>
  <si>
    <t>전년이월금</t>
    <phoneticPr fontId="4" type="noConversion"/>
  </si>
  <si>
    <t>시설환경개선준비금</t>
    <phoneticPr fontId="4" type="noConversion"/>
  </si>
  <si>
    <t>10적립금 및 준비금지출 (특별회계)</t>
    <phoneticPr fontId="4" type="noConversion"/>
  </si>
  <si>
    <t>101운영충당적립금및환경개선준비금</t>
    <phoneticPr fontId="4" type="noConversion"/>
  </si>
  <si>
    <t>운영충당적립금 지출</t>
    <phoneticPr fontId="4" type="noConversion"/>
  </si>
  <si>
    <t>시설환경개선준비금지출</t>
    <phoneticPr fontId="4" type="noConversion"/>
  </si>
  <si>
    <t>차기이월금</t>
    <phoneticPr fontId="4" type="noConversion"/>
  </si>
  <si>
    <t>소계</t>
    <phoneticPr fontId="4" type="noConversion"/>
  </si>
  <si>
    <t>전년도이월금(후원금)</t>
    <phoneticPr fontId="4" type="noConversion"/>
  </si>
  <si>
    <t>02사업수입</t>
    <phoneticPr fontId="4" type="noConversion"/>
  </si>
  <si>
    <t>시설회계(은학의집)</t>
    <phoneticPr fontId="4" type="noConversion"/>
  </si>
  <si>
    <t>21사업수입</t>
    <phoneticPr fontId="4" type="noConversion"/>
  </si>
  <si>
    <t>사업수입</t>
    <phoneticPr fontId="4" type="noConversion"/>
  </si>
  <si>
    <t>전입금(후원금)</t>
    <phoneticPr fontId="3" type="noConversion"/>
  </si>
  <si>
    <t>2020년도 결산 총괄표</t>
    <phoneticPr fontId="4" type="noConversion"/>
  </si>
  <si>
    <t>[첨부1] 2020년 결산 총괄표(20210326)</t>
    <phoneticPr fontId="4" type="noConversion"/>
  </si>
  <si>
    <t>후원금</t>
    <phoneticPr fontId="3" type="noConversion"/>
  </si>
  <si>
    <t>급여</t>
    <phoneticPr fontId="3" type="noConversion"/>
  </si>
  <si>
    <t>퇴직적립금</t>
    <phoneticPr fontId="3" type="noConversion"/>
  </si>
  <si>
    <t>사회보험료</t>
    <phoneticPr fontId="3" type="noConversion"/>
  </si>
  <si>
    <t>기타후생경비</t>
    <phoneticPr fontId="3" type="noConversion"/>
  </si>
  <si>
    <t>회의비</t>
    <phoneticPr fontId="3" type="noConversion"/>
  </si>
  <si>
    <t>기관운영비</t>
    <phoneticPr fontId="3" type="noConversion"/>
  </si>
  <si>
    <t>여비</t>
    <phoneticPr fontId="3" type="noConversion"/>
  </si>
  <si>
    <t>수용비 및 수수료</t>
    <phoneticPr fontId="3" type="noConversion"/>
  </si>
  <si>
    <t>공공요금</t>
    <phoneticPr fontId="3" type="noConversion"/>
  </si>
  <si>
    <t>제세공과금</t>
    <phoneticPr fontId="3" type="noConversion"/>
  </si>
  <si>
    <t>기타운영비</t>
    <phoneticPr fontId="3" type="noConversion"/>
  </si>
  <si>
    <t>법인회계(서울지부)</t>
    <phoneticPr fontId="3" type="noConversion"/>
  </si>
  <si>
    <t>2020년도 결산 사무국 총괄표</t>
    <phoneticPr fontId="4" type="noConversion"/>
  </si>
  <si>
    <t>법인회계(부산지부)</t>
    <phoneticPr fontId="3" type="noConversion"/>
  </si>
  <si>
    <t>법인회계(사무국)</t>
    <phoneticPr fontId="4" type="noConversion"/>
  </si>
  <si>
    <t>11인건비</t>
    <phoneticPr fontId="3" type="noConversion"/>
  </si>
  <si>
    <t>11기본재산수입</t>
    <phoneticPr fontId="3" type="noConversion"/>
  </si>
  <si>
    <t>이자수입</t>
    <phoneticPr fontId="3" type="noConversion"/>
  </si>
  <si>
    <t>12업무추진비</t>
    <phoneticPr fontId="3" type="noConversion"/>
  </si>
  <si>
    <t>기관운영비,회의비</t>
    <phoneticPr fontId="3" type="noConversion"/>
  </si>
  <si>
    <t>02사업수입</t>
    <phoneticPr fontId="3" type="noConversion"/>
  </si>
  <si>
    <t>21사업수입</t>
    <phoneticPr fontId="3" type="noConversion"/>
  </si>
  <si>
    <t>사업수입</t>
    <phoneticPr fontId="3" type="noConversion"/>
  </si>
  <si>
    <t>13운영비</t>
    <phoneticPr fontId="3" type="noConversion"/>
  </si>
  <si>
    <t>04보조금수입</t>
    <phoneticPr fontId="3" type="noConversion"/>
  </si>
  <si>
    <t>02재산조성비</t>
    <phoneticPr fontId="3" type="noConversion"/>
  </si>
  <si>
    <t>자산취득비</t>
    <phoneticPr fontId="3" type="noConversion"/>
  </si>
  <si>
    <t>51후원금수입</t>
    <phoneticPr fontId="3" type="noConversion"/>
  </si>
  <si>
    <t>사업비</t>
    <phoneticPr fontId="3" type="noConversion"/>
  </si>
  <si>
    <t>04전출금</t>
    <phoneticPr fontId="3" type="noConversion"/>
  </si>
  <si>
    <t>지부전출금</t>
    <phoneticPr fontId="3" type="noConversion"/>
  </si>
  <si>
    <t>06차입금</t>
    <phoneticPr fontId="3" type="noConversion"/>
  </si>
  <si>
    <t>61차입금</t>
    <phoneticPr fontId="3" type="noConversion"/>
  </si>
  <si>
    <t>61부채상환금</t>
    <phoneticPr fontId="3" type="noConversion"/>
  </si>
  <si>
    <t>원금상환금</t>
    <phoneticPr fontId="3" type="noConversion"/>
  </si>
  <si>
    <t>07전입금</t>
    <phoneticPr fontId="3" type="noConversion"/>
  </si>
  <si>
    <t>07잡지출</t>
    <phoneticPr fontId="3" type="noConversion"/>
  </si>
  <si>
    <t>71잡지출</t>
    <phoneticPr fontId="3" type="noConversion"/>
  </si>
  <si>
    <t>예비비 및 기타</t>
    <phoneticPr fontId="3" type="noConversion"/>
  </si>
  <si>
    <t>전년도이월금(후원금)</t>
    <phoneticPr fontId="3" type="noConversion"/>
  </si>
  <si>
    <t>차기이월금</t>
    <phoneticPr fontId="3" type="noConversion"/>
  </si>
  <si>
    <t>91잡수입</t>
    <phoneticPr fontId="3" type="noConversion"/>
  </si>
  <si>
    <t>기타예금이자수입</t>
    <phoneticPr fontId="3" type="noConversion"/>
  </si>
  <si>
    <t>기타잡수입</t>
    <phoneticPr fontId="3" type="noConversion"/>
  </si>
  <si>
    <t>소계</t>
    <phoneticPr fontId="3" type="noConversion"/>
  </si>
  <si>
    <t>시설회계(서울봉천복지관)</t>
    <phoneticPr fontId="4" type="noConversion"/>
  </si>
  <si>
    <t>01재산수입</t>
    <phoneticPr fontId="3" type="noConversion"/>
  </si>
  <si>
    <t>이자수입</t>
    <phoneticPr fontId="3" type="noConversion"/>
  </si>
  <si>
    <t>21사업수입</t>
    <phoneticPr fontId="3" type="noConversion"/>
  </si>
  <si>
    <t>사업수입</t>
    <phoneticPr fontId="3" type="noConversion"/>
  </si>
  <si>
    <t>41보조금수입</t>
    <phoneticPr fontId="3" type="noConversion"/>
  </si>
  <si>
    <t>02재산조성비</t>
    <phoneticPr fontId="3" type="noConversion"/>
  </si>
  <si>
    <t>21시설비</t>
    <phoneticPr fontId="3" type="noConversion"/>
  </si>
  <si>
    <t>51후원금수입</t>
    <phoneticPr fontId="3" type="noConversion"/>
  </si>
  <si>
    <t>03사업비</t>
    <phoneticPr fontId="3" type="noConversion"/>
  </si>
  <si>
    <t>31사업비</t>
    <phoneticPr fontId="3" type="noConversion"/>
  </si>
  <si>
    <t>사업비</t>
    <phoneticPr fontId="3" type="noConversion"/>
  </si>
  <si>
    <t>41전출금</t>
    <phoneticPr fontId="3" type="noConversion"/>
  </si>
  <si>
    <t>61차입금</t>
    <phoneticPr fontId="3" type="noConversion"/>
  </si>
  <si>
    <t>06상환금</t>
    <phoneticPr fontId="3" type="noConversion"/>
  </si>
  <si>
    <t>상화금</t>
    <phoneticPr fontId="3" type="noConversion"/>
  </si>
  <si>
    <t>71전입금</t>
    <phoneticPr fontId="3" type="noConversion"/>
  </si>
  <si>
    <t>전입금</t>
    <phoneticPr fontId="3" type="noConversion"/>
  </si>
  <si>
    <t>71잡지출</t>
    <phoneticPr fontId="3" type="noConversion"/>
  </si>
  <si>
    <t>전입금(후원금)</t>
    <phoneticPr fontId="3" type="noConversion"/>
  </si>
  <si>
    <t>08예비비및기타</t>
    <phoneticPr fontId="3" type="noConversion"/>
  </si>
  <si>
    <t>08이월금</t>
    <phoneticPr fontId="3" type="noConversion"/>
  </si>
  <si>
    <t>전년도이월금</t>
    <phoneticPr fontId="3" type="noConversion"/>
  </si>
  <si>
    <t>차기이월금</t>
    <phoneticPr fontId="3" type="noConversion"/>
  </si>
  <si>
    <t>09잡수입</t>
    <phoneticPr fontId="3" type="noConversion"/>
  </si>
  <si>
    <t>91잡수입</t>
    <phoneticPr fontId="3" type="noConversion"/>
  </si>
  <si>
    <t>시설회계(부산진구복지관)</t>
    <phoneticPr fontId="4" type="noConversion"/>
  </si>
  <si>
    <t>01사무비</t>
    <phoneticPr fontId="3" type="noConversion"/>
  </si>
  <si>
    <t>11인건비</t>
    <phoneticPr fontId="3" type="noConversion"/>
  </si>
  <si>
    <t>급여,퇴직금,사회보험금등</t>
    <phoneticPr fontId="3" type="noConversion"/>
  </si>
  <si>
    <t>기관운영비,회의비,직책보조비</t>
    <phoneticPr fontId="3" type="noConversion"/>
  </si>
  <si>
    <t>02사업수입</t>
    <phoneticPr fontId="3" type="noConversion"/>
  </si>
  <si>
    <t>사업수입</t>
    <phoneticPr fontId="3" type="noConversion"/>
  </si>
  <si>
    <t>여비,수용비및수수료,공공요금,제세공과금등</t>
    <phoneticPr fontId="3" type="noConversion"/>
  </si>
  <si>
    <t>04보조금수입</t>
    <phoneticPr fontId="3" type="noConversion"/>
  </si>
  <si>
    <t>보조금수입</t>
    <phoneticPr fontId="3" type="noConversion"/>
  </si>
  <si>
    <t>02재산조성비</t>
    <phoneticPr fontId="3" type="noConversion"/>
  </si>
  <si>
    <t>시설비,자산취득비</t>
    <phoneticPr fontId="3" type="noConversion"/>
  </si>
  <si>
    <t>05후원금수입</t>
    <phoneticPr fontId="3" type="noConversion"/>
  </si>
  <si>
    <t>지정후원금</t>
    <phoneticPr fontId="3" type="noConversion"/>
  </si>
  <si>
    <t>31사업비</t>
    <phoneticPr fontId="3" type="noConversion"/>
  </si>
  <si>
    <t>비지정후원금</t>
    <phoneticPr fontId="3" type="noConversion"/>
  </si>
  <si>
    <t>41전출금</t>
    <phoneticPr fontId="3" type="noConversion"/>
  </si>
  <si>
    <t>과년도지출</t>
    <phoneticPr fontId="3" type="noConversion"/>
  </si>
  <si>
    <t>기타차입금</t>
    <phoneticPr fontId="3" type="noConversion"/>
  </si>
  <si>
    <t>61부채상환금</t>
    <phoneticPr fontId="3" type="noConversion"/>
  </si>
  <si>
    <t>71전입금</t>
    <phoneticPr fontId="3" type="noConversion"/>
  </si>
  <si>
    <t>전입금</t>
    <phoneticPr fontId="3" type="noConversion"/>
  </si>
  <si>
    <t>잡지출</t>
    <phoneticPr fontId="3" type="noConversion"/>
  </si>
  <si>
    <t>08예비비및기타</t>
    <phoneticPr fontId="3" type="noConversion"/>
  </si>
  <si>
    <t>81예비비및기타</t>
    <phoneticPr fontId="3" type="noConversion"/>
  </si>
  <si>
    <t>예비비, 반환금</t>
    <phoneticPr fontId="3" type="noConversion"/>
  </si>
  <si>
    <t>08이월금</t>
    <phoneticPr fontId="3" type="noConversion"/>
  </si>
  <si>
    <t>81이월금</t>
    <phoneticPr fontId="3" type="noConversion"/>
  </si>
  <si>
    <t>전년도이월금</t>
    <phoneticPr fontId="3" type="noConversion"/>
  </si>
  <si>
    <t>기타예금이자수입</t>
    <phoneticPr fontId="3" type="noConversion"/>
  </si>
  <si>
    <t>시설회계(부산강서복지관)</t>
    <phoneticPr fontId="4" type="noConversion"/>
  </si>
  <si>
    <t>보조금수입</t>
    <phoneticPr fontId="3" type="noConversion"/>
  </si>
  <si>
    <t>05후원금수입</t>
    <phoneticPr fontId="3" type="noConversion"/>
  </si>
  <si>
    <t>시설회계(강서구지역자활센터)</t>
    <phoneticPr fontId="4" type="noConversion"/>
  </si>
  <si>
    <t>상환금</t>
    <phoneticPr fontId="3" type="noConversion"/>
  </si>
  <si>
    <t>시설회계(누리봄)</t>
    <phoneticPr fontId="4" type="noConversion"/>
  </si>
  <si>
    <t>01사무비</t>
    <phoneticPr fontId="3" type="noConversion"/>
  </si>
  <si>
    <t>급여,퇴직금,사회보험금등</t>
    <phoneticPr fontId="3" type="noConversion"/>
  </si>
  <si>
    <t>12업무추진비</t>
    <phoneticPr fontId="3" type="noConversion"/>
  </si>
  <si>
    <t>기관운영비,회의비,직책보조비</t>
    <phoneticPr fontId="3" type="noConversion"/>
  </si>
  <si>
    <t>02사업수입</t>
    <phoneticPr fontId="3" type="noConversion"/>
  </si>
  <si>
    <t>21사업수입</t>
    <phoneticPr fontId="3" type="noConversion"/>
  </si>
  <si>
    <t>41보조금수입</t>
    <phoneticPr fontId="3" type="noConversion"/>
  </si>
  <si>
    <t>보조금수입</t>
    <phoneticPr fontId="3" type="noConversion"/>
  </si>
  <si>
    <t>시설비,자산취득비</t>
    <phoneticPr fontId="3" type="noConversion"/>
  </si>
  <si>
    <t>05후원금수입</t>
    <phoneticPr fontId="3" type="noConversion"/>
  </si>
  <si>
    <t>51후원금수입</t>
    <phoneticPr fontId="3" type="noConversion"/>
  </si>
  <si>
    <t>사업비</t>
    <phoneticPr fontId="3" type="noConversion"/>
  </si>
  <si>
    <t>04전출금</t>
    <phoneticPr fontId="3" type="noConversion"/>
  </si>
  <si>
    <t>기타차입금</t>
    <phoneticPr fontId="3" type="noConversion"/>
  </si>
  <si>
    <t>전년도이월금</t>
    <phoneticPr fontId="3" type="noConversion"/>
  </si>
  <si>
    <t>08예비비및기타</t>
    <phoneticPr fontId="3" type="noConversion"/>
  </si>
  <si>
    <t>차기이월금</t>
    <phoneticPr fontId="3" type="noConversion"/>
  </si>
  <si>
    <t>기타잡수입</t>
    <phoneticPr fontId="3" type="noConversion"/>
  </si>
  <si>
    <t>소계</t>
    <phoneticPr fontId="3" type="noConversion"/>
  </si>
  <si>
    <t>시설회계(은학의집)</t>
    <phoneticPr fontId="4" type="noConversion"/>
  </si>
  <si>
    <t>11입소비용수입</t>
    <phoneticPr fontId="4" type="noConversion"/>
  </si>
  <si>
    <t>21사업수입</t>
    <phoneticPr fontId="4" type="noConversion"/>
  </si>
  <si>
    <t>사업수입</t>
    <phoneticPr fontId="4" type="noConversion"/>
  </si>
  <si>
    <t>시군구보조금</t>
    <phoneticPr fontId="4" type="noConversion"/>
  </si>
  <si>
    <t>지정후원금</t>
    <phoneticPr fontId="4" type="noConversion"/>
  </si>
  <si>
    <t>사업비</t>
    <phoneticPr fontId="4" type="noConversion"/>
  </si>
  <si>
    <t>비지정후원금</t>
    <phoneticPr fontId="4" type="noConversion"/>
  </si>
  <si>
    <t>06요양급여수입</t>
    <phoneticPr fontId="4" type="noConversion"/>
  </si>
  <si>
    <t>61요양급여수입</t>
    <phoneticPr fontId="4" type="noConversion"/>
  </si>
  <si>
    <t>61부채상환금</t>
    <phoneticPr fontId="4" type="noConversion"/>
  </si>
  <si>
    <t>상환금,이자지급금</t>
    <phoneticPr fontId="4" type="noConversion"/>
  </si>
  <si>
    <t>잡지출</t>
    <phoneticPr fontId="4" type="noConversion"/>
  </si>
  <si>
    <t>07차입급</t>
    <phoneticPr fontId="4" type="noConversion"/>
  </si>
  <si>
    <t>71차입금</t>
    <phoneticPr fontId="4" type="noConversion"/>
  </si>
  <si>
    <t>차입금</t>
    <phoneticPr fontId="4" type="noConversion"/>
  </si>
  <si>
    <t>예비비,반환금</t>
    <phoneticPr fontId="4" type="noConversion"/>
  </si>
  <si>
    <t>81전입금</t>
    <phoneticPr fontId="4" type="noConversion"/>
  </si>
  <si>
    <t>09적립금및준비금</t>
    <phoneticPr fontId="4" type="noConversion"/>
  </si>
  <si>
    <t>09이월금</t>
    <phoneticPr fontId="4" type="noConversion"/>
  </si>
  <si>
    <t>91이월금</t>
    <phoneticPr fontId="4" type="noConversion"/>
  </si>
  <si>
    <t>시설환경개선준비금</t>
    <phoneticPr fontId="4" type="noConversion"/>
  </si>
  <si>
    <t>전년도이월금(후원금)</t>
    <phoneticPr fontId="4" type="noConversion"/>
  </si>
  <si>
    <t>101운영충당적립금및환경개선준비금</t>
    <phoneticPr fontId="4" type="noConversion"/>
  </si>
  <si>
    <t>운영충당적립금 지출</t>
    <phoneticPr fontId="4" type="noConversion"/>
  </si>
  <si>
    <t>시설환경개선준비금지출</t>
    <phoneticPr fontId="4" type="noConversion"/>
  </si>
  <si>
    <t>소계</t>
    <phoneticPr fontId="4" type="noConversion"/>
  </si>
  <si>
    <t>소계</t>
    <phoneticPr fontId="4" type="noConversion"/>
  </si>
  <si>
    <t>시설회계(부산진구어린이집)</t>
    <phoneticPr fontId="4" type="noConversion"/>
  </si>
  <si>
    <t>100인건비</t>
    <phoneticPr fontId="3" type="noConversion"/>
  </si>
  <si>
    <t>110원장인건비</t>
  </si>
  <si>
    <t>원장인건비</t>
    <phoneticPr fontId="3" type="noConversion"/>
  </si>
  <si>
    <t>01보육료</t>
    <phoneticPr fontId="3" type="noConversion"/>
  </si>
  <si>
    <t>11보육료</t>
    <phoneticPr fontId="3" type="noConversion"/>
  </si>
  <si>
    <t>정부지원보육료</t>
    <phoneticPr fontId="3" type="noConversion"/>
  </si>
  <si>
    <t>120보육교직원인건비</t>
  </si>
  <si>
    <t>보육교직원인건비</t>
    <phoneticPr fontId="3" type="noConversion"/>
  </si>
  <si>
    <t>부모부담보육료</t>
    <phoneticPr fontId="3" type="noConversion"/>
  </si>
  <si>
    <t>130기타인건비</t>
  </si>
  <si>
    <t>기타인건비</t>
    <phoneticPr fontId="3" type="noConversion"/>
  </si>
  <si>
    <t>02수익자부담수입</t>
  </si>
  <si>
    <t>21선택적보육활동비</t>
    <phoneticPr fontId="3" type="noConversion"/>
  </si>
  <si>
    <t>특별활동비</t>
    <phoneticPr fontId="3" type="noConversion"/>
  </si>
  <si>
    <t>140기관부담금</t>
  </si>
  <si>
    <t>기관부담금</t>
    <phoneticPr fontId="3" type="noConversion"/>
  </si>
  <si>
    <t>22기타필요경비</t>
  </si>
  <si>
    <t>기타필요경비</t>
    <phoneticPr fontId="3" type="noConversion"/>
  </si>
  <si>
    <t>200운영비</t>
    <phoneticPr fontId="3" type="noConversion"/>
  </si>
  <si>
    <t>210관리운영비</t>
  </si>
  <si>
    <t>관리운영비</t>
    <phoneticPr fontId="3" type="noConversion"/>
  </si>
  <si>
    <t>03보조금및지원금</t>
  </si>
  <si>
    <t>31인건비보조금</t>
    <phoneticPr fontId="4" type="noConversion"/>
  </si>
  <si>
    <t>인건비보조금</t>
    <phoneticPr fontId="3" type="noConversion"/>
  </si>
  <si>
    <t>220업무추진비</t>
  </si>
  <si>
    <t>업무추진비</t>
    <phoneticPr fontId="3" type="noConversion"/>
  </si>
  <si>
    <t>32운영보조금</t>
  </si>
  <si>
    <t>기본보육료</t>
    <phoneticPr fontId="3" type="noConversion"/>
  </si>
  <si>
    <t>300보육활동비</t>
    <phoneticPr fontId="3" type="noConversion"/>
  </si>
  <si>
    <t>310기본보육활동비</t>
  </si>
  <si>
    <t>기본보육활동비</t>
    <phoneticPr fontId="3" type="noConversion"/>
  </si>
  <si>
    <t>연장보육료</t>
    <phoneticPr fontId="3" type="noConversion"/>
  </si>
  <si>
    <t>400수익자부담경비</t>
    <phoneticPr fontId="3" type="noConversion"/>
  </si>
  <si>
    <t>410선택적보육활동비</t>
  </si>
  <si>
    <t>선택적보육활동비</t>
    <phoneticPr fontId="3" type="noConversion"/>
  </si>
  <si>
    <t>기타지원금</t>
    <phoneticPr fontId="3" type="noConversion"/>
  </si>
  <si>
    <t>420기타필요경비</t>
  </si>
  <si>
    <t>기타필요경비</t>
    <phoneticPr fontId="3" type="noConversion"/>
  </si>
  <si>
    <t>33자본보조금</t>
  </si>
  <si>
    <t>자본보조금</t>
    <phoneticPr fontId="3" type="noConversion"/>
  </si>
  <si>
    <t>500적립금</t>
    <phoneticPr fontId="3" type="noConversion"/>
  </si>
  <si>
    <t>510적립금</t>
  </si>
  <si>
    <t>적립금</t>
    <phoneticPr fontId="3" type="noConversion"/>
  </si>
  <si>
    <t>04전입금</t>
  </si>
  <si>
    <t>41전입금</t>
  </si>
  <si>
    <t>전입금</t>
    <phoneticPr fontId="3" type="noConversion"/>
  </si>
  <si>
    <t>600상환반환금</t>
    <phoneticPr fontId="3" type="noConversion"/>
  </si>
  <si>
    <t>610차입금 상환</t>
  </si>
  <si>
    <t>차입금 상환</t>
    <phoneticPr fontId="3" type="noConversion"/>
  </si>
  <si>
    <t>42차입금</t>
  </si>
  <si>
    <t>단기차입금</t>
    <phoneticPr fontId="3" type="noConversion"/>
  </si>
  <si>
    <t>620반환금</t>
  </si>
  <si>
    <t>반환금</t>
    <phoneticPr fontId="3" type="noConversion"/>
  </si>
  <si>
    <t>장기차입금</t>
    <phoneticPr fontId="3" type="noConversion"/>
  </si>
  <si>
    <t>700재산조성비</t>
    <phoneticPr fontId="3" type="noConversion"/>
  </si>
  <si>
    <t>710시설비</t>
  </si>
  <si>
    <t>시설비</t>
    <phoneticPr fontId="3" type="noConversion"/>
  </si>
  <si>
    <t>05기부금</t>
  </si>
  <si>
    <t>51기부금</t>
  </si>
  <si>
    <t>지정후원금</t>
    <phoneticPr fontId="3" type="noConversion"/>
  </si>
  <si>
    <t>720자산구입비</t>
  </si>
  <si>
    <t>자산구입비</t>
    <phoneticPr fontId="3" type="noConversion"/>
  </si>
  <si>
    <t>비지정후원금</t>
    <phoneticPr fontId="3" type="noConversion"/>
  </si>
  <si>
    <t>800과년도지출</t>
    <phoneticPr fontId="3" type="noConversion"/>
  </si>
  <si>
    <t>810과년도지출</t>
  </si>
  <si>
    <t>과년도지출</t>
    <phoneticPr fontId="3" type="noConversion"/>
  </si>
  <si>
    <t>06적립금</t>
  </si>
  <si>
    <t>61적립금</t>
  </si>
  <si>
    <t>적립금처분수입</t>
    <phoneticPr fontId="3" type="noConversion"/>
  </si>
  <si>
    <t>300잡지출</t>
    <phoneticPr fontId="3" type="noConversion"/>
  </si>
  <si>
    <t>910잡지출</t>
  </si>
  <si>
    <t>잡지출</t>
    <phoneticPr fontId="3" type="noConversion"/>
  </si>
  <si>
    <t>07과년도수입</t>
  </si>
  <si>
    <t>71과년도수입</t>
  </si>
  <si>
    <t>과년도수입</t>
    <phoneticPr fontId="3" type="noConversion"/>
  </si>
  <si>
    <t>100예비비</t>
    <phoneticPr fontId="3" type="noConversion"/>
  </si>
  <si>
    <t>1010예비비</t>
  </si>
  <si>
    <t>예비비</t>
    <phoneticPr fontId="3" type="noConversion"/>
  </si>
  <si>
    <t>08잡수입</t>
  </si>
  <si>
    <t>81잡수입</t>
  </si>
  <si>
    <t>이자수입</t>
    <phoneticPr fontId="3" type="noConversion"/>
  </si>
  <si>
    <t>차기이원금</t>
    <phoneticPr fontId="3" type="noConversion"/>
  </si>
  <si>
    <t>차기이원금</t>
    <phoneticPr fontId="3" type="noConversion"/>
  </si>
  <si>
    <t>차기이원금</t>
    <phoneticPr fontId="3" type="noConversion"/>
  </si>
  <si>
    <t>09전년도이월금</t>
  </si>
  <si>
    <t>91전년도이월금</t>
  </si>
  <si>
    <t>전년도이월액</t>
    <phoneticPr fontId="3" type="noConversion"/>
  </si>
  <si>
    <t>전년도이월사업비</t>
    <phoneticPr fontId="3" type="noConversion"/>
  </si>
  <si>
    <t>시설회계(부산강서어린이집)</t>
    <phoneticPr fontId="4" type="noConversion"/>
  </si>
  <si>
    <t>100인건비</t>
    <phoneticPr fontId="3" type="noConversion"/>
  </si>
  <si>
    <t>원장인건비</t>
    <phoneticPr fontId="3" type="noConversion"/>
  </si>
  <si>
    <t>01보육료</t>
    <phoneticPr fontId="3" type="noConversion"/>
  </si>
  <si>
    <t>11보육료</t>
    <phoneticPr fontId="3" type="noConversion"/>
  </si>
  <si>
    <t>정부지원보육료</t>
    <phoneticPr fontId="3" type="noConversion"/>
  </si>
  <si>
    <t>보육교직원인건비</t>
    <phoneticPr fontId="3" type="noConversion"/>
  </si>
  <si>
    <t>부모부담보육료</t>
    <phoneticPr fontId="3" type="noConversion"/>
  </si>
  <si>
    <t>기타인건비</t>
    <phoneticPr fontId="3" type="noConversion"/>
  </si>
  <si>
    <t>특별활동비</t>
    <phoneticPr fontId="3" type="noConversion"/>
  </si>
  <si>
    <t>기관부담금</t>
    <phoneticPr fontId="3" type="noConversion"/>
  </si>
  <si>
    <t>기타필요경비</t>
    <phoneticPr fontId="3" type="noConversion"/>
  </si>
  <si>
    <t>200운영비</t>
    <phoneticPr fontId="3" type="noConversion"/>
  </si>
  <si>
    <t>31인건비보조금</t>
    <phoneticPr fontId="4" type="noConversion"/>
  </si>
  <si>
    <t>인건비보조금</t>
    <phoneticPr fontId="3" type="noConversion"/>
  </si>
  <si>
    <t>업무추진비</t>
    <phoneticPr fontId="3" type="noConversion"/>
  </si>
  <si>
    <t>기본보육료</t>
    <phoneticPr fontId="3" type="noConversion"/>
  </si>
  <si>
    <t>300보육활동비</t>
    <phoneticPr fontId="3" type="noConversion"/>
  </si>
  <si>
    <t>기본보육활동비</t>
    <phoneticPr fontId="3" type="noConversion"/>
  </si>
  <si>
    <t>공공형운영비</t>
    <phoneticPr fontId="3" type="noConversion"/>
  </si>
  <si>
    <t>400수익자부담경비</t>
    <phoneticPr fontId="3" type="noConversion"/>
  </si>
  <si>
    <t>선택적보육활동비</t>
    <phoneticPr fontId="3" type="noConversion"/>
  </si>
  <si>
    <t>기타지원금</t>
    <phoneticPr fontId="3" type="noConversion"/>
  </si>
  <si>
    <t>기타필요경비</t>
    <phoneticPr fontId="3" type="noConversion"/>
  </si>
  <si>
    <t>자본보조금</t>
    <phoneticPr fontId="3" type="noConversion"/>
  </si>
  <si>
    <t>500적립금</t>
    <phoneticPr fontId="3" type="noConversion"/>
  </si>
  <si>
    <t>적립금</t>
    <phoneticPr fontId="3" type="noConversion"/>
  </si>
  <si>
    <t>600상환반환금</t>
    <phoneticPr fontId="3" type="noConversion"/>
  </si>
  <si>
    <t>차입금 상환</t>
    <phoneticPr fontId="3" type="noConversion"/>
  </si>
  <si>
    <t>단기차입금</t>
    <phoneticPr fontId="3" type="noConversion"/>
  </si>
  <si>
    <t>반환금</t>
    <phoneticPr fontId="3" type="noConversion"/>
  </si>
  <si>
    <t>장기차입금</t>
    <phoneticPr fontId="3" type="noConversion"/>
  </si>
  <si>
    <t>700재산조성비</t>
    <phoneticPr fontId="3" type="noConversion"/>
  </si>
  <si>
    <t>시설비</t>
    <phoneticPr fontId="3" type="noConversion"/>
  </si>
  <si>
    <t>지정후원금</t>
    <phoneticPr fontId="3" type="noConversion"/>
  </si>
  <si>
    <t>자산구입비</t>
    <phoneticPr fontId="3" type="noConversion"/>
  </si>
  <si>
    <t>800과년도지출</t>
    <phoneticPr fontId="3" type="noConversion"/>
  </si>
  <si>
    <t>적립금처분수입</t>
    <phoneticPr fontId="3" type="noConversion"/>
  </si>
  <si>
    <t>300잡지출</t>
    <phoneticPr fontId="3" type="noConversion"/>
  </si>
  <si>
    <t>과년도수입</t>
    <phoneticPr fontId="3" type="noConversion"/>
  </si>
  <si>
    <t>100예비비</t>
    <phoneticPr fontId="3" type="noConversion"/>
  </si>
  <si>
    <t>예비비</t>
    <phoneticPr fontId="3" type="noConversion"/>
  </si>
  <si>
    <t>차기이원금</t>
    <phoneticPr fontId="3" type="noConversion"/>
  </si>
  <si>
    <t>기타잡수입</t>
    <phoneticPr fontId="3" type="noConversion"/>
  </si>
  <si>
    <t>전년도이월액</t>
    <phoneticPr fontId="3" type="noConversion"/>
  </si>
  <si>
    <t>전년도이월사업비</t>
    <phoneticPr fontId="3" type="noConversion"/>
  </si>
  <si>
    <t>2020.1.1 ~ 12.31 / 2020.3.1 ~ 2021.2.28</t>
    <phoneticPr fontId="4" type="noConversion"/>
  </si>
  <si>
    <t>정기이사회 결산액</t>
    <phoneticPr fontId="3" type="noConversion"/>
  </si>
  <si>
    <t>1+진구어린이집+강서어린이집</t>
    <phoneticPr fontId="3" type="noConversion"/>
  </si>
  <si>
    <t>법인+시설</t>
    <phoneticPr fontId="3" type="noConversion"/>
  </si>
  <si>
    <t>법인회계 소계</t>
    <phoneticPr fontId="3" type="noConversion"/>
  </si>
  <si>
    <t>ㅠ</t>
    <phoneticPr fontId="3" type="noConversion"/>
  </si>
  <si>
    <t>[첨부1] 2020년 결산 총괄표(20210514)</t>
    <phoneticPr fontId="4" type="noConversion"/>
  </si>
  <si>
    <t>2020년도 결산 총괄표(어린이집 포함)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</si>
</sst>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3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9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6.2"/>
      <color indexed="8"/>
      <name val="돋움"/>
      <family val="3"/>
      <charset val="129"/>
    </font>
    <font>
      <b/>
      <u/>
      <sz val="19"/>
      <color indexed="8"/>
      <name val="돋움"/>
      <family val="3"/>
      <charset val="129"/>
    </font>
    <font>
      <sz val="12.4"/>
      <color indexed="8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12"/>
      <color indexed="8"/>
      <name val="돋움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name val="돋움"/>
      <family val="3"/>
      <charset val="129"/>
    </font>
    <font>
      <sz val="11"/>
      <color rgb="FF000000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0" fillId="0" borderId="0">
      <alignment vertical="center"/>
    </xf>
  </cellStyleXfs>
  <cellXfs count="319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11" fillId="0" borderId="5" xfId="0" applyFont="1" applyBorder="1" applyAlignment="1">
      <alignment horizontal="left" vertical="center"/>
    </xf>
    <xf numFmtId="41" fontId="11" fillId="0" borderId="5" xfId="1" applyFont="1" applyBorder="1" applyAlignment="1">
      <alignment horizontal="right" vertical="center"/>
    </xf>
    <xf numFmtId="41" fontId="11" fillId="0" borderId="6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/>
    </xf>
    <xf numFmtId="41" fontId="11" fillId="0" borderId="5" xfId="1" applyFont="1" applyFill="1" applyBorder="1" applyAlignment="1">
      <alignment horizontal="right" vertical="center"/>
    </xf>
    <xf numFmtId="41" fontId="0" fillId="0" borderId="0" xfId="0" applyNumberFormat="1" applyAlignment="1">
      <alignment vertical="center"/>
    </xf>
    <xf numFmtId="0" fontId="14" fillId="0" borderId="23" xfId="0" applyFont="1" applyBorder="1" applyAlignment="1">
      <alignment horizontal="left" vertical="center"/>
    </xf>
    <xf numFmtId="41" fontId="14" fillId="0" borderId="23" xfId="1" applyFont="1" applyBorder="1" applyAlignment="1">
      <alignment horizontal="right" vertical="center"/>
    </xf>
    <xf numFmtId="41" fontId="14" fillId="0" borderId="24" xfId="1" applyFont="1" applyBorder="1" applyAlignment="1">
      <alignment horizontal="right" vertical="center"/>
    </xf>
    <xf numFmtId="0" fontId="14" fillId="0" borderId="23" xfId="0" applyFont="1" applyBorder="1" applyAlignment="1">
      <alignment horizontal="left" vertical="center" wrapText="1"/>
    </xf>
    <xf numFmtId="0" fontId="14" fillId="0" borderId="23" xfId="0" applyFont="1" applyBorder="1" applyAlignment="1">
      <alignment vertical="center"/>
    </xf>
    <xf numFmtId="41" fontId="0" fillId="5" borderId="5" xfId="0" applyNumberFormat="1" applyFont="1" applyFill="1" applyBorder="1" applyAlignment="1">
      <alignment vertical="center" wrapText="1"/>
    </xf>
    <xf numFmtId="41" fontId="0" fillId="5" borderId="6" xfId="0" applyNumberFormat="1" applyFont="1" applyFill="1" applyBorder="1" applyAlignment="1">
      <alignment vertical="center" wrapText="1"/>
    </xf>
    <xf numFmtId="41" fontId="0" fillId="5" borderId="0" xfId="0" applyNumberFormat="1" applyFont="1" applyFill="1">
      <alignment vertical="center"/>
    </xf>
    <xf numFmtId="0" fontId="0" fillId="5" borderId="0" xfId="0" applyNumberFormat="1" applyFont="1" applyFill="1">
      <alignment vertical="center"/>
    </xf>
    <xf numFmtId="41" fontId="15" fillId="5" borderId="5" xfId="0" applyNumberFormat="1" applyFont="1" applyFill="1" applyBorder="1" applyAlignment="1">
      <alignment vertical="center" wrapText="1"/>
    </xf>
    <xf numFmtId="41" fontId="0" fillId="5" borderId="8" xfId="0" applyNumberFormat="1" applyFont="1" applyFill="1" applyBorder="1" applyAlignment="1">
      <alignment vertical="center" wrapText="1"/>
    </xf>
    <xf numFmtId="41" fontId="0" fillId="5" borderId="5" xfId="0" quotePrefix="1" applyNumberFormat="1" applyFont="1" applyFill="1" applyBorder="1" applyAlignment="1">
      <alignment vertical="center" wrapText="1"/>
    </xf>
    <xf numFmtId="41" fontId="0" fillId="5" borderId="8" xfId="0" quotePrefix="1" applyNumberFormat="1" applyFont="1" applyFill="1" applyBorder="1" applyAlignment="1">
      <alignment vertical="center" wrapText="1"/>
    </xf>
    <xf numFmtId="41" fontId="0" fillId="5" borderId="15" xfId="0" applyNumberFormat="1" applyFont="1" applyFill="1" applyBorder="1" applyAlignment="1">
      <alignment vertical="center" wrapText="1"/>
    </xf>
    <xf numFmtId="41" fontId="16" fillId="6" borderId="21" xfId="0" applyNumberFormat="1" applyFont="1" applyFill="1" applyBorder="1" applyAlignment="1">
      <alignment horizontal="right" vertical="center" wrapText="1"/>
    </xf>
    <xf numFmtId="41" fontId="16" fillId="6" borderId="22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center" vertical="center" wrapText="1"/>
    </xf>
    <xf numFmtId="41" fontId="12" fillId="7" borderId="21" xfId="1" applyFont="1" applyFill="1" applyBorder="1" applyAlignment="1">
      <alignment horizontal="right" vertical="center"/>
    </xf>
    <xf numFmtId="41" fontId="12" fillId="7" borderId="22" xfId="1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left" vertical="center" wrapText="1"/>
    </xf>
    <xf numFmtId="41" fontId="18" fillId="2" borderId="7" xfId="1" applyFont="1" applyFill="1" applyBorder="1" applyAlignment="1">
      <alignment vertical="center"/>
    </xf>
    <xf numFmtId="41" fontId="18" fillId="2" borderId="2" xfId="1" applyFont="1" applyFill="1" applyBorder="1" applyAlignment="1">
      <alignment vertical="center"/>
    </xf>
    <xf numFmtId="41" fontId="18" fillId="2" borderId="3" xfId="1" applyFont="1" applyFill="1" applyBorder="1" applyAlignment="1">
      <alignment vertical="center"/>
    </xf>
    <xf numFmtId="0" fontId="18" fillId="2" borderId="28" xfId="0" applyFont="1" applyFill="1" applyBorder="1" applyAlignment="1">
      <alignment horizontal="left" vertical="center" wrapText="1"/>
    </xf>
    <xf numFmtId="0" fontId="18" fillId="2" borderId="29" xfId="0" applyFont="1" applyFill="1" applyBorder="1" applyAlignment="1">
      <alignment horizontal="left" vertical="center" wrapText="1"/>
    </xf>
    <xf numFmtId="0" fontId="18" fillId="2" borderId="30" xfId="0" applyFont="1" applyFill="1" applyBorder="1" applyAlignment="1">
      <alignment vertical="center" wrapText="1"/>
    </xf>
    <xf numFmtId="176" fontId="18" fillId="2" borderId="2" xfId="0" applyNumberFormat="1" applyFont="1" applyFill="1" applyBorder="1" applyAlignment="1">
      <alignment vertical="center"/>
    </xf>
    <xf numFmtId="41" fontId="18" fillId="2" borderId="5" xfId="1" applyFont="1" applyFill="1" applyBorder="1" applyAlignment="1">
      <alignment vertical="center"/>
    </xf>
    <xf numFmtId="41" fontId="18" fillId="2" borderId="6" xfId="0" applyNumberFormat="1" applyFont="1" applyFill="1" applyBorder="1" applyAlignment="1">
      <alignment vertical="center"/>
    </xf>
    <xf numFmtId="0" fontId="18" fillId="2" borderId="5" xfId="0" applyFont="1" applyFill="1" applyBorder="1" applyAlignment="1">
      <alignment horizontal="left" vertical="center" wrapText="1"/>
    </xf>
    <xf numFmtId="41" fontId="18" fillId="2" borderId="31" xfId="1" applyFont="1" applyFill="1" applyBorder="1" applyAlignment="1">
      <alignment vertical="center"/>
    </xf>
    <xf numFmtId="41" fontId="18" fillId="2" borderId="6" xfId="1" applyFont="1" applyFill="1" applyBorder="1" applyAlignment="1">
      <alignment vertical="center"/>
    </xf>
    <xf numFmtId="0" fontId="18" fillId="2" borderId="33" xfId="0" applyFont="1" applyFill="1" applyBorder="1" applyAlignment="1">
      <alignment horizontal="left" vertical="center" wrapText="1"/>
    </xf>
    <xf numFmtId="0" fontId="18" fillId="2" borderId="34" xfId="0" applyFont="1" applyFill="1" applyBorder="1" applyAlignment="1">
      <alignment horizontal="left" vertical="center" wrapText="1"/>
    </xf>
    <xf numFmtId="176" fontId="18" fillId="2" borderId="5" xfId="0" applyNumberFormat="1" applyFont="1" applyFill="1" applyBorder="1" applyAlignment="1">
      <alignment vertical="center"/>
    </xf>
    <xf numFmtId="0" fontId="18" fillId="2" borderId="5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vertical="center" wrapText="1"/>
    </xf>
    <xf numFmtId="41" fontId="18" fillId="2" borderId="5" xfId="0" applyNumberFormat="1" applyFont="1" applyFill="1" applyBorder="1" applyAlignment="1">
      <alignment vertical="center"/>
    </xf>
    <xf numFmtId="41" fontId="18" fillId="2" borderId="5" xfId="1" applyFont="1" applyFill="1" applyBorder="1" applyAlignment="1">
      <alignment horizontal="right" vertical="center"/>
    </xf>
    <xf numFmtId="41" fontId="20" fillId="2" borderId="5" xfId="1" applyFont="1" applyFill="1" applyBorder="1" applyAlignment="1">
      <alignment vertical="center"/>
    </xf>
    <xf numFmtId="0" fontId="18" fillId="2" borderId="36" xfId="0" applyFont="1" applyFill="1" applyBorder="1" applyAlignment="1">
      <alignment vertical="center" wrapText="1"/>
    </xf>
    <xf numFmtId="0" fontId="18" fillId="2" borderId="37" xfId="0" applyFont="1" applyFill="1" applyBorder="1" applyAlignment="1">
      <alignment vertical="center" wrapText="1"/>
    </xf>
    <xf numFmtId="0" fontId="18" fillId="2" borderId="37" xfId="0" applyFont="1" applyFill="1" applyBorder="1" applyAlignment="1">
      <alignment horizontal="left" vertical="center" wrapText="1"/>
    </xf>
    <xf numFmtId="41" fontId="20" fillId="2" borderId="37" xfId="1" applyFont="1" applyFill="1" applyBorder="1" applyAlignment="1">
      <alignment vertical="center"/>
    </xf>
    <xf numFmtId="41" fontId="18" fillId="2" borderId="37" xfId="1" applyFont="1" applyFill="1" applyBorder="1" applyAlignment="1">
      <alignment vertical="center"/>
    </xf>
    <xf numFmtId="41" fontId="20" fillId="2" borderId="38" xfId="1" applyFont="1" applyFill="1" applyBorder="1" applyAlignment="1">
      <alignment vertical="center"/>
    </xf>
    <xf numFmtId="176" fontId="18" fillId="2" borderId="37" xfId="0" applyNumberFormat="1" applyFont="1" applyFill="1" applyBorder="1" applyAlignment="1">
      <alignment vertical="center"/>
    </xf>
    <xf numFmtId="41" fontId="18" fillId="2" borderId="38" xfId="0" applyNumberFormat="1" applyFont="1" applyFill="1" applyBorder="1" applyAlignment="1">
      <alignment vertical="center"/>
    </xf>
    <xf numFmtId="0" fontId="17" fillId="7" borderId="42" xfId="0" applyFont="1" applyFill="1" applyBorder="1" applyAlignment="1">
      <alignment horizontal="center" vertical="center" wrapText="1"/>
    </xf>
    <xf numFmtId="0" fontId="18" fillId="7" borderId="43" xfId="0" applyFont="1" applyFill="1" applyBorder="1" applyAlignment="1">
      <alignment horizontal="justify" vertical="center" wrapText="1"/>
    </xf>
    <xf numFmtId="0" fontId="17" fillId="7" borderId="43" xfId="0" applyFont="1" applyFill="1" applyBorder="1" applyAlignment="1">
      <alignment horizontal="justify" vertical="center" wrapText="1"/>
    </xf>
    <xf numFmtId="41" fontId="17" fillId="7" borderId="44" xfId="1" applyFont="1" applyFill="1" applyBorder="1" applyAlignment="1">
      <alignment vertical="center"/>
    </xf>
    <xf numFmtId="41" fontId="17" fillId="7" borderId="45" xfId="1" applyFont="1" applyFill="1" applyBorder="1" applyAlignment="1">
      <alignment vertical="center"/>
    </xf>
    <xf numFmtId="0" fontId="17" fillId="7" borderId="44" xfId="0" applyFont="1" applyFill="1" applyBorder="1" applyAlignment="1">
      <alignment horizontal="justify" vertical="center" wrapText="1"/>
    </xf>
    <xf numFmtId="176" fontId="17" fillId="7" borderId="46" xfId="0" applyNumberFormat="1" applyFont="1" applyFill="1" applyBorder="1" applyAlignment="1">
      <alignment horizontal="right" vertical="center"/>
    </xf>
    <xf numFmtId="176" fontId="17" fillId="7" borderId="47" xfId="0" applyNumberFormat="1" applyFont="1" applyFill="1" applyBorder="1" applyAlignment="1">
      <alignment horizontal="right" vertical="center"/>
    </xf>
    <xf numFmtId="0" fontId="22" fillId="0" borderId="5" xfId="0" applyFont="1" applyBorder="1" applyAlignment="1">
      <alignment vertical="center"/>
    </xf>
    <xf numFmtId="41" fontId="22" fillId="7" borderId="5" xfId="0" applyNumberFormat="1" applyFont="1" applyFill="1" applyBorder="1" applyAlignment="1">
      <alignment vertical="center"/>
    </xf>
    <xf numFmtId="41" fontId="13" fillId="7" borderId="56" xfId="1" applyFont="1" applyFill="1" applyBorder="1" applyAlignment="1">
      <alignment horizontal="right" vertical="center"/>
    </xf>
    <xf numFmtId="41" fontId="13" fillId="7" borderId="57" xfId="1" applyFont="1" applyFill="1" applyBorder="1" applyAlignment="1">
      <alignment horizontal="right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vertical="center"/>
    </xf>
    <xf numFmtId="41" fontId="25" fillId="7" borderId="59" xfId="0" applyNumberFormat="1" applyFont="1" applyFill="1" applyBorder="1" applyAlignment="1">
      <alignment vertical="center"/>
    </xf>
    <xf numFmtId="41" fontId="25" fillId="7" borderId="60" xfId="0" applyNumberFormat="1" applyFont="1" applyFill="1" applyBorder="1" applyAlignment="1">
      <alignment vertical="center"/>
    </xf>
    <xf numFmtId="0" fontId="18" fillId="2" borderId="32" xfId="0" applyFont="1" applyFill="1" applyBorder="1" applyAlignment="1">
      <alignment horizontal="left" vertical="center" wrapText="1"/>
    </xf>
    <xf numFmtId="176" fontId="0" fillId="0" borderId="0" xfId="0" applyNumberFormat="1">
      <alignment vertical="center"/>
    </xf>
    <xf numFmtId="41" fontId="0" fillId="0" borderId="0" xfId="1" applyFont="1" applyAlignment="1">
      <alignment vertical="center"/>
    </xf>
    <xf numFmtId="0" fontId="11" fillId="0" borderId="5" xfId="0" applyFont="1" applyFill="1" applyBorder="1" applyAlignment="1">
      <alignment horizontal="left" vertical="center"/>
    </xf>
    <xf numFmtId="41" fontId="11" fillId="0" borderId="6" xfId="1" applyFont="1" applyFill="1" applyBorder="1" applyAlignment="1">
      <alignment horizontal="right" vertical="center"/>
    </xf>
    <xf numFmtId="41" fontId="0" fillId="0" borderId="15" xfId="0" applyNumberFormat="1" applyBorder="1" applyAlignment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41" fontId="0" fillId="0" borderId="0" xfId="1" applyFont="1">
      <alignment vertical="center"/>
    </xf>
    <xf numFmtId="41" fontId="0" fillId="0" borderId="0" xfId="1" applyFont="1" applyAlignment="1">
      <alignment horizontal="center" vertical="center"/>
    </xf>
    <xf numFmtId="0" fontId="18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41" fontId="0" fillId="5" borderId="49" xfId="0" applyNumberFormat="1" applyFont="1" applyFill="1" applyBorder="1" applyAlignment="1">
      <alignment vertical="center" wrapText="1"/>
    </xf>
    <xf numFmtId="0" fontId="0" fillId="2" borderId="67" xfId="0" applyFont="1" applyFill="1" applyBorder="1" applyAlignment="1">
      <alignment vertical="center"/>
    </xf>
    <xf numFmtId="0" fontId="0" fillId="2" borderId="68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8" fillId="2" borderId="8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8" fillId="2" borderId="75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left" vertical="center" wrapText="1"/>
    </xf>
    <xf numFmtId="0" fontId="18" fillId="2" borderId="49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vertical="center" wrapText="1"/>
    </xf>
    <xf numFmtId="41" fontId="20" fillId="2" borderId="8" xfId="1" applyFont="1" applyFill="1" applyBorder="1" applyAlignment="1">
      <alignment vertical="center"/>
    </xf>
    <xf numFmtId="41" fontId="18" fillId="2" borderId="8" xfId="1" applyFont="1" applyFill="1" applyBorder="1" applyAlignment="1">
      <alignment vertical="center"/>
    </xf>
    <xf numFmtId="41" fontId="20" fillId="2" borderId="15" xfId="1" applyFont="1" applyFill="1" applyBorder="1" applyAlignment="1">
      <alignment vertical="center"/>
    </xf>
    <xf numFmtId="176" fontId="18" fillId="2" borderId="8" xfId="0" applyNumberFormat="1" applyFont="1" applyFill="1" applyBorder="1" applyAlignment="1">
      <alignment vertical="center"/>
    </xf>
    <xf numFmtId="41" fontId="18" fillId="2" borderId="15" xfId="0" applyNumberFormat="1" applyFont="1" applyFill="1" applyBorder="1" applyAlignment="1">
      <alignment vertical="center"/>
    </xf>
    <xf numFmtId="41" fontId="17" fillId="7" borderId="78" xfId="1" applyFont="1" applyFill="1" applyBorder="1" applyAlignment="1">
      <alignment vertical="center"/>
    </xf>
    <xf numFmtId="41" fontId="17" fillId="7" borderId="79" xfId="1" applyFont="1" applyFill="1" applyBorder="1" applyAlignment="1">
      <alignment vertical="center"/>
    </xf>
    <xf numFmtId="176" fontId="17" fillId="7" borderId="21" xfId="0" applyNumberFormat="1" applyFont="1" applyFill="1" applyBorder="1" applyAlignment="1">
      <alignment horizontal="right" vertical="center"/>
    </xf>
    <xf numFmtId="176" fontId="17" fillId="7" borderId="22" xfId="0" applyNumberFormat="1" applyFont="1" applyFill="1" applyBorder="1" applyAlignment="1">
      <alignment horizontal="right" vertical="center"/>
    </xf>
    <xf numFmtId="0" fontId="14" fillId="0" borderId="80" xfId="0" applyFont="1" applyBorder="1" applyAlignment="1">
      <alignment horizontal="left" vertical="center"/>
    </xf>
    <xf numFmtId="0" fontId="14" fillId="0" borderId="81" xfId="0" applyFont="1" applyBorder="1" applyAlignment="1">
      <alignment horizontal="left" vertical="center"/>
    </xf>
    <xf numFmtId="0" fontId="14" fillId="0" borderId="82" xfId="0" applyFont="1" applyBorder="1" applyAlignment="1">
      <alignment vertical="center"/>
    </xf>
    <xf numFmtId="0" fontId="14" fillId="0" borderId="56" xfId="0" applyFont="1" applyBorder="1" applyAlignment="1">
      <alignment vertical="center"/>
    </xf>
    <xf numFmtId="41" fontId="14" fillId="0" borderId="56" xfId="1" applyFont="1" applyBorder="1" applyAlignment="1">
      <alignment horizontal="right" vertical="center"/>
    </xf>
    <xf numFmtId="41" fontId="14" fillId="0" borderId="57" xfId="1" applyFont="1" applyBorder="1" applyAlignment="1">
      <alignment horizontal="right" vertical="center"/>
    </xf>
    <xf numFmtId="0" fontId="14" fillId="0" borderId="56" xfId="0" applyFont="1" applyBorder="1" applyAlignment="1">
      <alignment horizontal="left" vertical="center"/>
    </xf>
    <xf numFmtId="41" fontId="13" fillId="7" borderId="83" xfId="1" applyFont="1" applyFill="1" applyBorder="1" applyAlignment="1">
      <alignment horizontal="right" vertical="center"/>
    </xf>
    <xf numFmtId="41" fontId="13" fillId="7" borderId="84" xfId="1" applyFont="1" applyFill="1" applyBorder="1" applyAlignment="1">
      <alignment horizontal="right" vertical="center"/>
    </xf>
    <xf numFmtId="0" fontId="14" fillId="5" borderId="2" xfId="2" applyFont="1" applyFill="1" applyBorder="1" applyAlignment="1">
      <alignment horizontal="left" vertical="center" wrapText="1"/>
    </xf>
    <xf numFmtId="41" fontId="14" fillId="0" borderId="86" xfId="1" applyFont="1" applyBorder="1" applyAlignment="1">
      <alignment horizontal="right" vertical="center"/>
    </xf>
    <xf numFmtId="41" fontId="14" fillId="0" borderId="87" xfId="1" applyFont="1" applyBorder="1" applyAlignment="1">
      <alignment horizontal="right" vertical="center"/>
    </xf>
    <xf numFmtId="0" fontId="14" fillId="5" borderId="2" xfId="2" applyFont="1" applyFill="1" applyBorder="1" applyAlignment="1">
      <alignment vertical="center" wrapText="1"/>
    </xf>
    <xf numFmtId="0" fontId="14" fillId="5" borderId="5" xfId="2" applyFont="1" applyFill="1" applyBorder="1" applyAlignment="1">
      <alignment horizontal="left" vertical="center" wrapText="1"/>
    </xf>
    <xf numFmtId="0" fontId="14" fillId="5" borderId="5" xfId="2" applyFont="1" applyFill="1" applyBorder="1" applyAlignment="1">
      <alignment vertical="center" wrapText="1"/>
    </xf>
    <xf numFmtId="0" fontId="14" fillId="5" borderId="4" xfId="2" applyFont="1" applyFill="1" applyBorder="1" applyAlignment="1">
      <alignment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41" fontId="14" fillId="0" borderId="2" xfId="1" applyNumberFormat="1" applyFont="1" applyBorder="1" applyAlignment="1">
      <alignment horizontal="right" vertical="center"/>
    </xf>
    <xf numFmtId="41" fontId="14" fillId="0" borderId="3" xfId="1" applyNumberFormat="1" applyFont="1" applyBorder="1" applyAlignment="1">
      <alignment horizontal="right" vertical="center"/>
    </xf>
    <xf numFmtId="41" fontId="14" fillId="0" borderId="5" xfId="1" applyNumberFormat="1" applyFont="1" applyBorder="1" applyAlignment="1">
      <alignment horizontal="right" vertical="center"/>
    </xf>
    <xf numFmtId="41" fontId="14" fillId="0" borderId="6" xfId="1" applyNumberFormat="1" applyFont="1" applyBorder="1" applyAlignment="1">
      <alignment horizontal="right" vertical="center"/>
    </xf>
    <xf numFmtId="41" fontId="13" fillId="8" borderId="21" xfId="1" applyNumberFormat="1" applyFont="1" applyFill="1" applyBorder="1" applyAlignment="1">
      <alignment horizontal="right" vertical="center"/>
    </xf>
    <xf numFmtId="41" fontId="13" fillId="8" borderId="22" xfId="1" applyNumberFormat="1" applyFont="1" applyFill="1" applyBorder="1" applyAlignment="1">
      <alignment horizontal="right" vertical="center"/>
    </xf>
    <xf numFmtId="0" fontId="0" fillId="0" borderId="91" xfId="0" applyBorder="1" applyAlignment="1">
      <alignment vertical="center"/>
    </xf>
    <xf numFmtId="41" fontId="0" fillId="0" borderId="60" xfId="0" applyNumberFormat="1" applyBorder="1" applyAlignment="1">
      <alignment vertical="center"/>
    </xf>
    <xf numFmtId="41" fontId="0" fillId="0" borderId="59" xfId="0" applyNumberFormat="1" applyBorder="1" applyAlignment="1">
      <alignment vertical="center"/>
    </xf>
    <xf numFmtId="41" fontId="0" fillId="0" borderId="93" xfId="0" applyNumberFormat="1" applyBorder="1" applyAlignment="1">
      <alignment vertical="center"/>
    </xf>
    <xf numFmtId="0" fontId="11" fillId="0" borderId="8" xfId="0" applyFont="1" applyBorder="1" applyAlignment="1">
      <alignment vertical="center"/>
    </xf>
    <xf numFmtId="41" fontId="11" fillId="0" borderId="8" xfId="1" applyFont="1" applyBorder="1" applyAlignment="1">
      <alignment horizontal="right" vertical="center"/>
    </xf>
    <xf numFmtId="41" fontId="12" fillId="7" borderId="59" xfId="1" applyFont="1" applyFill="1" applyBorder="1" applyAlignment="1">
      <alignment horizontal="right" vertical="center"/>
    </xf>
    <xf numFmtId="41" fontId="12" fillId="7" borderId="60" xfId="1" applyFont="1" applyFill="1" applyBorder="1" applyAlignment="1">
      <alignment horizontal="right" vertical="center"/>
    </xf>
    <xf numFmtId="0" fontId="23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2" fillId="7" borderId="58" xfId="0" applyFont="1" applyFill="1" applyBorder="1" applyAlignment="1">
      <alignment horizontal="center" vertical="center"/>
    </xf>
    <xf numFmtId="0" fontId="22" fillId="7" borderId="59" xfId="0" applyFont="1" applyFill="1" applyBorder="1" applyAlignment="1">
      <alignment horizontal="center" vertical="center"/>
    </xf>
    <xf numFmtId="41" fontId="25" fillId="7" borderId="59" xfId="0" applyNumberFormat="1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 textRotation="255" wrapText="1"/>
    </xf>
    <xf numFmtId="0" fontId="13" fillId="4" borderId="13" xfId="0" applyFont="1" applyFill="1" applyBorder="1" applyAlignment="1">
      <alignment horizontal="center" vertical="center" textRotation="255" wrapText="1"/>
    </xf>
    <xf numFmtId="0" fontId="14" fillId="0" borderId="5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3" fillId="7" borderId="53" xfId="0" applyFont="1" applyFill="1" applyBorder="1" applyAlignment="1">
      <alignment horizontal="center" vertical="center"/>
    </xf>
    <xf numFmtId="0" fontId="13" fillId="7" borderId="54" xfId="0" applyFont="1" applyFill="1" applyBorder="1" applyAlignment="1">
      <alignment horizontal="center" vertical="center"/>
    </xf>
    <xf numFmtId="0" fontId="13" fillId="7" borderId="55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left" vertical="center" wrapText="1"/>
    </xf>
    <xf numFmtId="0" fontId="19" fillId="2" borderId="3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18" fillId="2" borderId="35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8" fillId="2" borderId="39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8" fillId="2" borderId="40" xfId="0" applyFont="1" applyFill="1" applyBorder="1" applyAlignment="1">
      <alignment horizontal="left" vertical="center" wrapText="1"/>
    </xf>
    <xf numFmtId="0" fontId="17" fillId="2" borderId="61" xfId="0" applyFont="1" applyFill="1" applyBorder="1" applyAlignment="1">
      <alignment horizontal="center" vertical="center" textRotation="255" wrapText="1"/>
    </xf>
    <xf numFmtId="0" fontId="17" fillId="2" borderId="25" xfId="0" applyFont="1" applyFill="1" applyBorder="1" applyAlignment="1">
      <alignment horizontal="center" vertical="center" textRotation="255" wrapText="1"/>
    </xf>
    <xf numFmtId="0" fontId="17" fillId="2" borderId="41" xfId="0" applyFont="1" applyFill="1" applyBorder="1" applyAlignment="1">
      <alignment horizontal="center" vertical="center" textRotation="255" wrapText="1"/>
    </xf>
    <xf numFmtId="0" fontId="18" fillId="2" borderId="62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shrinkToFit="1"/>
    </xf>
    <xf numFmtId="0" fontId="18" fillId="2" borderId="35" xfId="0" applyFont="1" applyFill="1" applyBorder="1" applyAlignment="1">
      <alignment horizontal="left" vertical="center" shrinkToFit="1"/>
    </xf>
    <xf numFmtId="0" fontId="18" fillId="2" borderId="5" xfId="0" applyFont="1" applyFill="1" applyBorder="1" applyAlignment="1">
      <alignment horizontal="left" vertical="center" wrapText="1"/>
    </xf>
    <xf numFmtId="0" fontId="12" fillId="2" borderId="62" xfId="0" applyFont="1" applyFill="1" applyBorder="1" applyAlignment="1">
      <alignment horizontal="center" vertical="center" textRotation="255" wrapText="1"/>
    </xf>
    <xf numFmtId="0" fontId="12" fillId="2" borderId="13" xfId="0" applyFont="1" applyFill="1" applyBorder="1" applyAlignment="1">
      <alignment horizontal="center" vertical="center" textRotation="255" wrapText="1"/>
    </xf>
    <xf numFmtId="0" fontId="12" fillId="2" borderId="17" xfId="0" applyFont="1" applyFill="1" applyBorder="1" applyAlignment="1">
      <alignment horizontal="center" vertical="center" textRotation="255" wrapText="1"/>
    </xf>
    <xf numFmtId="0" fontId="11" fillId="0" borderId="5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2" fillId="7" borderId="18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21" fillId="2" borderId="62" xfId="0" applyNumberFormat="1" applyFont="1" applyFill="1" applyBorder="1" applyAlignment="1">
      <alignment horizontal="center" vertical="center" textRotation="255" shrinkToFit="1"/>
    </xf>
    <xf numFmtId="0" fontId="21" fillId="2" borderId="13" xfId="0" applyNumberFormat="1" applyFont="1" applyFill="1" applyBorder="1" applyAlignment="1">
      <alignment horizontal="center" vertical="center" textRotation="255" shrinkToFit="1"/>
    </xf>
    <xf numFmtId="0" fontId="21" fillId="2" borderId="17" xfId="0" applyNumberFormat="1" applyFont="1" applyFill="1" applyBorder="1" applyAlignment="1">
      <alignment horizontal="center" vertical="center" textRotation="255" shrinkToFit="1"/>
    </xf>
    <xf numFmtId="0" fontId="11" fillId="0" borderId="53" xfId="0" applyFont="1" applyBorder="1" applyAlignment="1">
      <alignment horizontal="left" vertical="center"/>
    </xf>
    <xf numFmtId="0" fontId="11" fillId="0" borderId="63" xfId="0" applyFont="1" applyBorder="1" applyAlignment="1">
      <alignment horizontal="left" vertical="center"/>
    </xf>
    <xf numFmtId="0" fontId="10" fillId="2" borderId="62" xfId="0" applyFont="1" applyFill="1" applyBorder="1" applyAlignment="1">
      <alignment horizontal="center" vertical="center" textRotation="255" shrinkToFit="1"/>
    </xf>
    <xf numFmtId="0" fontId="10" fillId="2" borderId="13" xfId="0" applyFont="1" applyFill="1" applyBorder="1" applyAlignment="1">
      <alignment horizontal="center" vertical="center" textRotation="255" shrinkToFit="1"/>
    </xf>
    <xf numFmtId="0" fontId="10" fillId="2" borderId="17" xfId="0" applyFont="1" applyFill="1" applyBorder="1" applyAlignment="1">
      <alignment horizontal="center" vertical="center" textRotation="255" shrinkToFit="1"/>
    </xf>
    <xf numFmtId="0" fontId="10" fillId="2" borderId="12" xfId="0" applyFont="1" applyFill="1" applyBorder="1" applyAlignment="1">
      <alignment horizontal="center" vertical="center" textRotation="255" wrapText="1"/>
    </xf>
    <xf numFmtId="0" fontId="10" fillId="2" borderId="13" xfId="0" applyFont="1" applyFill="1" applyBorder="1" applyAlignment="1">
      <alignment horizontal="center" vertical="center" textRotation="255" wrapText="1"/>
    </xf>
    <xf numFmtId="0" fontId="10" fillId="2" borderId="17" xfId="0" applyFont="1" applyFill="1" applyBorder="1" applyAlignment="1">
      <alignment horizontal="center" vertical="center" textRotation="255" wrapText="1"/>
    </xf>
    <xf numFmtId="41" fontId="10" fillId="2" borderId="8" xfId="1" applyFont="1" applyFill="1" applyBorder="1" applyAlignment="1">
      <alignment horizontal="center" vertical="center" wrapText="1"/>
    </xf>
    <xf numFmtId="41" fontId="10" fillId="2" borderId="9" xfId="1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41" fontId="10" fillId="2" borderId="15" xfId="1" applyFont="1" applyFill="1" applyBorder="1" applyAlignment="1">
      <alignment horizontal="center" vertical="center" wrapText="1"/>
    </xf>
    <xf numFmtId="41" fontId="10" fillId="2" borderId="16" xfId="1" applyFont="1" applyFill="1" applyBorder="1" applyAlignment="1">
      <alignment horizontal="center" vertical="center" wrapText="1"/>
    </xf>
    <xf numFmtId="0" fontId="29" fillId="2" borderId="66" xfId="0" applyFont="1" applyFill="1" applyBorder="1" applyAlignment="1">
      <alignment horizontal="left" vertical="center"/>
    </xf>
    <xf numFmtId="0" fontId="29" fillId="2" borderId="67" xfId="0" applyFont="1" applyFill="1" applyBorder="1" applyAlignment="1">
      <alignment horizontal="left" vertical="center"/>
    </xf>
    <xf numFmtId="0" fontId="5" fillId="3" borderId="6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right" vertical="center"/>
    </xf>
    <xf numFmtId="0" fontId="9" fillId="2" borderId="51" xfId="0" applyFont="1" applyFill="1" applyBorder="1" applyAlignment="1">
      <alignment horizontal="right" vertical="center"/>
    </xf>
    <xf numFmtId="0" fontId="9" fillId="2" borderId="71" xfId="0" applyFont="1" applyFill="1" applyBorder="1" applyAlignment="1">
      <alignment horizontal="right" vertical="center"/>
    </xf>
    <xf numFmtId="0" fontId="10" fillId="2" borderId="6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>
      <alignment horizontal="left" vertical="center" wrapText="1"/>
    </xf>
    <xf numFmtId="0" fontId="18" fillId="2" borderId="64" xfId="0" applyFont="1" applyFill="1" applyBorder="1" applyAlignment="1">
      <alignment horizontal="left" vertical="center" wrapText="1"/>
    </xf>
    <xf numFmtId="0" fontId="18" fillId="2" borderId="92" xfId="0" applyFont="1" applyFill="1" applyBorder="1" applyAlignment="1">
      <alignment horizontal="left" vertical="center" wrapText="1"/>
    </xf>
    <xf numFmtId="0" fontId="13" fillId="4" borderId="27" xfId="0" applyFont="1" applyFill="1" applyBorder="1" applyAlignment="1">
      <alignment horizontal="center" vertical="center" textRotation="255" wrapText="1"/>
    </xf>
    <xf numFmtId="0" fontId="21" fillId="2" borderId="27" xfId="0" applyNumberFormat="1" applyFont="1" applyFill="1" applyBorder="1" applyAlignment="1">
      <alignment horizontal="center" vertical="center" textRotation="255" shrinkToFit="1"/>
    </xf>
    <xf numFmtId="0" fontId="10" fillId="2" borderId="27" xfId="0" applyFont="1" applyFill="1" applyBorder="1" applyAlignment="1">
      <alignment horizontal="center" vertical="center" textRotation="255" shrinkToFit="1"/>
    </xf>
    <xf numFmtId="0" fontId="12" fillId="2" borderId="27" xfId="0" applyFont="1" applyFill="1" applyBorder="1" applyAlignment="1">
      <alignment horizontal="center" vertical="center" textRotation="255" wrapText="1"/>
    </xf>
    <xf numFmtId="0" fontId="12" fillId="7" borderId="93" xfId="0" applyFont="1" applyFill="1" applyBorder="1" applyAlignment="1">
      <alignment horizontal="center" vertical="center"/>
    </xf>
    <xf numFmtId="0" fontId="12" fillId="7" borderId="95" xfId="0" applyFont="1" applyFill="1" applyBorder="1" applyAlignment="1">
      <alignment horizontal="center" vertical="center"/>
    </xf>
    <xf numFmtId="0" fontId="12" fillId="7" borderId="96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51" xfId="0" applyFont="1" applyFill="1" applyBorder="1" applyAlignment="1">
      <alignment horizontal="right" vertical="center"/>
    </xf>
    <xf numFmtId="0" fontId="10" fillId="2" borderId="27" xfId="0" applyFont="1" applyFill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14" fillId="5" borderId="5" xfId="2" applyFont="1" applyFill="1" applyBorder="1" applyAlignment="1">
      <alignment vertical="center" wrapText="1"/>
    </xf>
    <xf numFmtId="0" fontId="14" fillId="0" borderId="5" xfId="0" applyFont="1" applyFill="1" applyBorder="1" applyAlignment="1" applyProtection="1">
      <alignment vertical="center" wrapText="1"/>
    </xf>
    <xf numFmtId="0" fontId="14" fillId="5" borderId="4" xfId="2" applyFont="1" applyFill="1" applyBorder="1" applyAlignment="1">
      <alignment vertical="center" wrapText="1"/>
    </xf>
    <xf numFmtId="0" fontId="14" fillId="0" borderId="4" xfId="0" applyFont="1" applyFill="1" applyBorder="1" applyAlignment="1" applyProtection="1">
      <alignment vertical="center" wrapText="1"/>
    </xf>
    <xf numFmtId="0" fontId="13" fillId="7" borderId="90" xfId="0" applyFont="1" applyFill="1" applyBorder="1" applyAlignment="1">
      <alignment horizontal="center" vertical="center"/>
    </xf>
    <xf numFmtId="0" fontId="13" fillId="7" borderId="21" xfId="0" applyFont="1" applyFill="1" applyBorder="1" applyAlignment="1">
      <alignment horizontal="center" vertical="center"/>
    </xf>
    <xf numFmtId="0" fontId="13" fillId="4" borderId="85" xfId="0" applyFont="1" applyFill="1" applyBorder="1" applyAlignment="1">
      <alignment horizontal="center" vertical="center" textRotation="255" wrapText="1"/>
    </xf>
    <xf numFmtId="0" fontId="13" fillId="4" borderId="88" xfId="0" applyFont="1" applyFill="1" applyBorder="1" applyAlignment="1">
      <alignment horizontal="center" vertical="center" textRotation="255" wrapText="1"/>
    </xf>
    <xf numFmtId="0" fontId="13" fillId="4" borderId="89" xfId="0" applyFont="1" applyFill="1" applyBorder="1" applyAlignment="1">
      <alignment horizontal="center" vertical="center" textRotation="255" wrapText="1"/>
    </xf>
    <xf numFmtId="0" fontId="14" fillId="0" borderId="6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7" fillId="7" borderId="73" xfId="0" applyFont="1" applyFill="1" applyBorder="1" applyAlignment="1">
      <alignment horizontal="center" vertical="center" wrapText="1"/>
    </xf>
    <xf numFmtId="0" fontId="17" fillId="7" borderId="19" xfId="0" applyFont="1" applyFill="1" applyBorder="1" applyAlignment="1">
      <alignment horizontal="center" vertical="center" wrapText="1"/>
    </xf>
    <xf numFmtId="0" fontId="17" fillId="7" borderId="77" xfId="0" applyFont="1" applyFill="1" applyBorder="1" applyAlignment="1">
      <alignment horizontal="center" vertical="center" wrapText="1"/>
    </xf>
    <xf numFmtId="0" fontId="17" fillId="7" borderId="20" xfId="0" applyFont="1" applyFill="1" applyBorder="1" applyAlignment="1">
      <alignment horizontal="center" vertical="center" wrapText="1"/>
    </xf>
    <xf numFmtId="0" fontId="13" fillId="4" borderId="66" xfId="0" applyFont="1" applyFill="1" applyBorder="1" applyAlignment="1">
      <alignment horizontal="center" vertical="center" textRotation="255" wrapText="1"/>
    </xf>
    <xf numFmtId="0" fontId="13" fillId="4" borderId="69" xfId="0" applyFont="1" applyFill="1" applyBorder="1" applyAlignment="1">
      <alignment horizontal="center" vertical="center" textRotation="255" wrapText="1"/>
    </xf>
    <xf numFmtId="0" fontId="13" fillId="4" borderId="25" xfId="0" applyFont="1" applyFill="1" applyBorder="1" applyAlignment="1">
      <alignment horizontal="center" vertical="center" textRotation="255" wrapText="1"/>
    </xf>
    <xf numFmtId="0" fontId="14" fillId="0" borderId="55" xfId="0" applyFont="1" applyBorder="1" applyAlignment="1">
      <alignment horizontal="left" vertical="center"/>
    </xf>
    <xf numFmtId="0" fontId="14" fillId="0" borderId="64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3" fillId="7" borderId="73" xfId="0" applyFont="1" applyFill="1" applyBorder="1" applyAlignment="1">
      <alignment horizontal="center" vertical="center"/>
    </xf>
    <xf numFmtId="0" fontId="13" fillId="7" borderId="19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0" fontId="17" fillId="2" borderId="66" xfId="0" applyFont="1" applyFill="1" applyBorder="1" applyAlignment="1">
      <alignment horizontal="center" vertical="center" textRotation="255" wrapText="1"/>
    </xf>
    <xf numFmtId="0" fontId="17" fillId="2" borderId="69" xfId="0" applyFont="1" applyFill="1" applyBorder="1" applyAlignment="1">
      <alignment horizontal="center" vertical="center" textRotation="255" wrapText="1"/>
    </xf>
    <xf numFmtId="0" fontId="17" fillId="2" borderId="26" xfId="0" applyFont="1" applyFill="1" applyBorder="1" applyAlignment="1">
      <alignment horizontal="center" vertical="center" textRotation="255" wrapText="1"/>
    </xf>
    <xf numFmtId="0" fontId="18" fillId="2" borderId="65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left" vertical="center" wrapText="1"/>
    </xf>
    <xf numFmtId="0" fontId="12" fillId="2" borderId="66" xfId="0" applyFont="1" applyFill="1" applyBorder="1" applyAlignment="1">
      <alignment horizontal="center" vertical="center" textRotation="255" wrapText="1"/>
    </xf>
    <xf numFmtId="0" fontId="12" fillId="2" borderId="69" xfId="0" applyFont="1" applyFill="1" applyBorder="1" applyAlignment="1">
      <alignment horizontal="center" vertical="center" textRotation="255" wrapText="1"/>
    </xf>
    <xf numFmtId="0" fontId="12" fillId="2" borderId="26" xfId="0" applyFont="1" applyFill="1" applyBorder="1" applyAlignment="1">
      <alignment horizontal="center" vertical="center" textRotation="255" wrapText="1"/>
    </xf>
    <xf numFmtId="0" fontId="11" fillId="0" borderId="6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1" fillId="0" borderId="64" xfId="0" applyFont="1" applyBorder="1" applyAlignment="1">
      <alignment horizontal="left" vertical="center"/>
    </xf>
    <xf numFmtId="0" fontId="12" fillId="7" borderId="73" xfId="0" applyFont="1" applyFill="1" applyBorder="1" applyAlignment="1">
      <alignment horizontal="center" vertical="center"/>
    </xf>
    <xf numFmtId="0" fontId="21" fillId="2" borderId="66" xfId="0" applyNumberFormat="1" applyFont="1" applyFill="1" applyBorder="1" applyAlignment="1">
      <alignment horizontal="center" vertical="center" textRotation="255" shrinkToFit="1"/>
    </xf>
    <xf numFmtId="0" fontId="21" fillId="2" borderId="69" xfId="0" applyNumberFormat="1" applyFont="1" applyFill="1" applyBorder="1" applyAlignment="1">
      <alignment horizontal="center" vertical="center" textRotation="255" shrinkToFit="1"/>
    </xf>
    <xf numFmtId="0" fontId="21" fillId="2" borderId="26" xfId="0" applyNumberFormat="1" applyFont="1" applyFill="1" applyBorder="1" applyAlignment="1">
      <alignment horizontal="center" vertical="center" textRotation="255" shrinkToFit="1"/>
    </xf>
    <xf numFmtId="0" fontId="10" fillId="2" borderId="66" xfId="0" applyFont="1" applyFill="1" applyBorder="1" applyAlignment="1">
      <alignment horizontal="center" vertical="center" textRotation="255" shrinkToFit="1"/>
    </xf>
    <xf numFmtId="0" fontId="10" fillId="2" borderId="69" xfId="0" applyFont="1" applyFill="1" applyBorder="1" applyAlignment="1">
      <alignment horizontal="center" vertical="center" textRotation="255" shrinkToFit="1"/>
    </xf>
    <xf numFmtId="0" fontId="10" fillId="2" borderId="26" xfId="0" applyFont="1" applyFill="1" applyBorder="1" applyAlignment="1">
      <alignment horizontal="center" vertical="center" textRotation="255" shrinkToFit="1"/>
    </xf>
    <xf numFmtId="0" fontId="11" fillId="0" borderId="54" xfId="0" applyFont="1" applyBorder="1" applyAlignment="1">
      <alignment horizontal="left" vertical="center"/>
    </xf>
    <xf numFmtId="0" fontId="11" fillId="0" borderId="74" xfId="0" applyFont="1" applyBorder="1" applyAlignment="1">
      <alignment horizontal="left" vertical="center"/>
    </xf>
    <xf numFmtId="0" fontId="10" fillId="7" borderId="94" xfId="0" applyFont="1" applyFill="1" applyBorder="1" applyAlignment="1">
      <alignment horizontal="center" vertical="center" wrapText="1"/>
    </xf>
    <xf numFmtId="0" fontId="10" fillId="7" borderId="95" xfId="0" applyFont="1" applyFill="1" applyBorder="1" applyAlignment="1">
      <alignment horizontal="center" vertical="center" wrapText="1"/>
    </xf>
    <xf numFmtId="0" fontId="10" fillId="7" borderId="96" xfId="0" applyFont="1" applyFill="1" applyBorder="1" applyAlignment="1">
      <alignment horizontal="center" vertical="center" wrapText="1"/>
    </xf>
    <xf numFmtId="0" fontId="10" fillId="2" borderId="72" xfId="0" applyFont="1" applyFill="1" applyBorder="1" applyAlignment="1">
      <alignment horizontal="center" vertical="center" textRotation="255" wrapText="1"/>
    </xf>
    <xf numFmtId="0" fontId="10" fillId="2" borderId="69" xfId="0" applyFont="1" applyFill="1" applyBorder="1" applyAlignment="1">
      <alignment horizontal="center" vertical="center" textRotation="255" wrapText="1"/>
    </xf>
    <xf numFmtId="0" fontId="10" fillId="2" borderId="26" xfId="0" applyFont="1" applyFill="1" applyBorder="1" applyAlignment="1">
      <alignment horizontal="center" vertical="center" textRotation="255" wrapText="1"/>
    </xf>
    <xf numFmtId="0" fontId="11" fillId="0" borderId="12" xfId="0" applyFont="1" applyBorder="1" applyAlignment="1">
      <alignment horizontal="left" vertical="center"/>
    </xf>
    <xf numFmtId="0" fontId="22" fillId="7" borderId="5" xfId="0" applyFont="1" applyFill="1" applyBorder="1" applyAlignment="1">
      <alignment horizontal="center" vertical="center"/>
    </xf>
    <xf numFmtId="0" fontId="16" fillId="5" borderId="61" xfId="0" applyNumberFormat="1" applyFont="1" applyFill="1" applyBorder="1" applyAlignment="1">
      <alignment horizontal="center" vertical="center" textRotation="255" wrapText="1"/>
    </xf>
    <xf numFmtId="0" fontId="16" fillId="5" borderId="25" xfId="0" applyNumberFormat="1" applyFont="1" applyFill="1" applyBorder="1" applyAlignment="1">
      <alignment horizontal="center" vertical="center" textRotation="255" wrapText="1"/>
    </xf>
    <xf numFmtId="0" fontId="16" fillId="5" borderId="41" xfId="0" applyNumberFormat="1" applyFont="1" applyFill="1" applyBorder="1" applyAlignment="1">
      <alignment horizontal="center" vertical="center" textRotation="255" wrapText="1"/>
    </xf>
    <xf numFmtId="41" fontId="0" fillId="5" borderId="55" xfId="0" applyNumberFormat="1" applyFont="1" applyFill="1" applyBorder="1" applyAlignment="1">
      <alignment horizontal="left" vertical="center" wrapText="1"/>
    </xf>
    <xf numFmtId="41" fontId="0" fillId="5" borderId="65" xfId="0" applyNumberFormat="1" applyFont="1" applyFill="1" applyBorder="1" applyAlignment="1">
      <alignment horizontal="left" vertical="center" wrapText="1"/>
    </xf>
    <xf numFmtId="41" fontId="0" fillId="5" borderId="64" xfId="0" applyNumberFormat="1" applyFont="1" applyFill="1" applyBorder="1" applyAlignment="1">
      <alignment horizontal="left" vertical="center" wrapText="1"/>
    </xf>
    <xf numFmtId="41" fontId="0" fillId="5" borderId="8" xfId="0" applyNumberFormat="1" applyFont="1" applyFill="1" applyBorder="1" applyAlignment="1">
      <alignment horizontal="left" vertical="center" wrapText="1"/>
    </xf>
    <xf numFmtId="41" fontId="0" fillId="5" borderId="14" xfId="0" applyNumberFormat="1" applyFont="1" applyFill="1" applyBorder="1" applyAlignment="1">
      <alignment horizontal="left" vertical="center" wrapText="1"/>
    </xf>
    <xf numFmtId="41" fontId="0" fillId="5" borderId="9" xfId="0" applyNumberFormat="1" applyFont="1" applyFill="1" applyBorder="1" applyAlignment="1">
      <alignment horizontal="left" vertical="center" wrapText="1"/>
    </xf>
    <xf numFmtId="41" fontId="16" fillId="6" borderId="20" xfId="0" applyNumberFormat="1" applyFont="1" applyFill="1" applyBorder="1" applyAlignment="1">
      <alignment horizontal="center" vertical="center" wrapText="1"/>
    </xf>
    <xf numFmtId="41" fontId="16" fillId="6" borderId="2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1" fontId="10" fillId="2" borderId="5" xfId="1" applyFont="1" applyFill="1" applyBorder="1" applyAlignment="1">
      <alignment horizontal="center" vertical="center" wrapText="1"/>
    </xf>
  </cellXfs>
  <cellStyles count="3">
    <cellStyle name="쉼표 [0]" xfId="1" builtinId="6"/>
    <cellStyle name="표준" xfId="0" builtinId="0"/>
    <cellStyle name="표준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5236;%20&#46300;&#46972;&#51060;&#48652;\YWCA_&#48373;&#51648;&#49324;&#50629;&#45800;(20190301&#51060;&#54980;)\5.%20&#48277;&#51064;&#54665;&#51221;&#49324;&#47924;\6.%20&#44208;&#49328;\2020%20&#44208;&#49328;\2020&#45380;%20&#44208;&#49328;(&#50504;)%20&#52509;&#44292;&#54364;(202103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(20210326)"/>
      <sheetName val="총괄표(20210119)"/>
      <sheetName val="지부"/>
    </sheetNames>
    <sheetDataSet>
      <sheetData sheetId="0" refreshError="1"/>
      <sheetData sheetId="1" refreshError="1"/>
      <sheetData sheetId="2" refreshError="1">
        <row r="9">
          <cell r="E9">
            <v>51644000</v>
          </cell>
        </row>
        <row r="30">
          <cell r="E30">
            <v>0</v>
          </cell>
          <cell r="F30">
            <v>6336669</v>
          </cell>
          <cell r="K30">
            <v>23601</v>
          </cell>
          <cell r="L30">
            <v>2780</v>
          </cell>
        </row>
        <row r="31">
          <cell r="E31">
            <v>0</v>
          </cell>
          <cell r="F31">
            <v>0</v>
          </cell>
          <cell r="K31">
            <v>1400000</v>
          </cell>
          <cell r="L31">
            <v>1465499</v>
          </cell>
        </row>
        <row r="33">
          <cell r="E33">
            <v>26287500</v>
          </cell>
          <cell r="F33">
            <v>26280760</v>
          </cell>
          <cell r="K33">
            <v>0</v>
          </cell>
          <cell r="L33">
            <v>0</v>
          </cell>
        </row>
        <row r="34">
          <cell r="E34">
            <v>0</v>
          </cell>
          <cell r="F34">
            <v>0</v>
          </cell>
          <cell r="K34">
            <v>0</v>
          </cell>
          <cell r="L34">
            <v>0</v>
          </cell>
        </row>
        <row r="35">
          <cell r="E35">
            <v>0</v>
          </cell>
          <cell r="F35">
            <v>0</v>
          </cell>
          <cell r="K35">
            <v>0</v>
          </cell>
          <cell r="L35">
            <v>0</v>
          </cell>
        </row>
        <row r="36">
          <cell r="E36">
            <v>1739000</v>
          </cell>
          <cell r="F36">
            <v>0</v>
          </cell>
          <cell r="K36">
            <v>14852160</v>
          </cell>
          <cell r="L36">
            <v>14852160</v>
          </cell>
        </row>
        <row r="37">
          <cell r="E37">
            <v>0</v>
          </cell>
          <cell r="F37">
            <v>0</v>
          </cell>
          <cell r="K37">
            <v>0</v>
          </cell>
          <cell r="L37">
            <v>0</v>
          </cell>
        </row>
        <row r="38">
          <cell r="E38">
            <v>36177500</v>
          </cell>
          <cell r="F38">
            <v>36177500</v>
          </cell>
          <cell r="K38">
            <v>0</v>
          </cell>
          <cell r="L38">
            <v>0</v>
          </cell>
        </row>
        <row r="39">
          <cell r="E39">
            <v>0</v>
          </cell>
          <cell r="F39">
            <v>0</v>
          </cell>
          <cell r="K39">
            <v>38573956</v>
          </cell>
          <cell r="L39">
            <v>38574196</v>
          </cell>
        </row>
        <row r="40">
          <cell r="E40">
            <v>50000</v>
          </cell>
          <cell r="F40">
            <v>47780</v>
          </cell>
          <cell r="K40">
            <v>8025632</v>
          </cell>
          <cell r="L40">
            <v>8025632</v>
          </cell>
        </row>
        <row r="42">
          <cell r="E42">
            <v>0</v>
          </cell>
          <cell r="F42">
            <v>1637651</v>
          </cell>
          <cell r="K42">
            <v>1032</v>
          </cell>
          <cell r="L42">
            <v>483</v>
          </cell>
        </row>
        <row r="43">
          <cell r="E43">
            <v>0</v>
          </cell>
          <cell r="F43">
            <v>0</v>
          </cell>
          <cell r="K43">
            <v>2801220</v>
          </cell>
          <cell r="L43">
            <v>2691220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13"/>
  <sheetViews>
    <sheetView view="pageBreakPreview" topLeftCell="A94" zoomScale="70" zoomScaleNormal="85" zoomScaleSheetLayoutView="70" workbookViewId="0">
      <selection activeCell="D125" sqref="D125"/>
    </sheetView>
  </sheetViews>
  <sheetFormatPr defaultRowHeight="16.5" x14ac:dyDescent="0.3"/>
  <cols>
    <col min="1" max="1" width="4.5" style="5" customWidth="1"/>
    <col min="2" max="2" width="14.875" style="5" customWidth="1"/>
    <col min="3" max="3" width="15.25" style="5" customWidth="1"/>
    <col min="4" max="4" width="24.125" style="5" customWidth="1"/>
    <col min="5" max="8" width="16.25" style="5" customWidth="1"/>
    <col min="9" max="9" width="11.875" style="5" customWidth="1"/>
    <col min="10" max="10" width="19.375" style="5" customWidth="1"/>
    <col min="11" max="13" width="16.375" style="5" customWidth="1"/>
    <col min="14" max="14" width="20.375" style="78" customWidth="1"/>
    <col min="15" max="16384" width="9" style="5"/>
  </cols>
  <sheetData>
    <row r="1" spans="1:14" x14ac:dyDescent="0.3">
      <c r="A1" s="204" t="s">
        <v>309</v>
      </c>
      <c r="B1" s="205"/>
      <c r="C1" s="205"/>
      <c r="D1" s="205"/>
      <c r="E1" s="205"/>
      <c r="F1" s="205"/>
      <c r="G1" s="205"/>
      <c r="H1" s="205"/>
      <c r="I1" s="205"/>
      <c r="J1" s="88"/>
      <c r="K1" s="88"/>
      <c r="L1" s="88"/>
      <c r="M1" s="89"/>
    </row>
    <row r="2" spans="1:14" ht="21" x14ac:dyDescent="0.3">
      <c r="A2" s="206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8"/>
    </row>
    <row r="3" spans="1:14" ht="24" x14ac:dyDescent="0.3">
      <c r="A3" s="209" t="s">
        <v>308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1"/>
    </row>
    <row r="4" spans="1:14" x14ac:dyDescent="0.3">
      <c r="A4" s="212" t="s">
        <v>67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4"/>
    </row>
    <row r="5" spans="1:14" ht="18.75" customHeight="1" thickBot="1" x14ac:dyDescent="0.35">
      <c r="A5" s="215" t="s">
        <v>1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7"/>
    </row>
    <row r="6" spans="1:14" ht="18.75" customHeight="1" x14ac:dyDescent="0.3">
      <c r="A6" s="218" t="s">
        <v>2</v>
      </c>
      <c r="B6" s="221" t="s">
        <v>3</v>
      </c>
      <c r="C6" s="222"/>
      <c r="D6" s="222"/>
      <c r="E6" s="222"/>
      <c r="F6" s="222"/>
      <c r="G6" s="223"/>
      <c r="H6" s="221" t="s">
        <v>4</v>
      </c>
      <c r="I6" s="222"/>
      <c r="J6" s="222"/>
      <c r="K6" s="222"/>
      <c r="L6" s="222"/>
      <c r="M6" s="224"/>
      <c r="N6" s="78" t="s">
        <v>310</v>
      </c>
    </row>
    <row r="7" spans="1:14" ht="18.75" customHeight="1" x14ac:dyDescent="0.3">
      <c r="A7" s="219"/>
      <c r="B7" s="199" t="s">
        <v>5</v>
      </c>
      <c r="C7" s="200"/>
      <c r="D7" s="201"/>
      <c r="E7" s="197" t="s">
        <v>62</v>
      </c>
      <c r="F7" s="197" t="s">
        <v>63</v>
      </c>
      <c r="G7" s="197" t="s">
        <v>64</v>
      </c>
      <c r="H7" s="199" t="s">
        <v>5</v>
      </c>
      <c r="I7" s="200"/>
      <c r="J7" s="201"/>
      <c r="K7" s="197" t="s">
        <v>62</v>
      </c>
      <c r="L7" s="197" t="s">
        <v>63</v>
      </c>
      <c r="M7" s="202" t="s">
        <v>64</v>
      </c>
    </row>
    <row r="8" spans="1:14" ht="18.75" customHeight="1" x14ac:dyDescent="0.3">
      <c r="A8" s="220"/>
      <c r="B8" s="86" t="s">
        <v>6</v>
      </c>
      <c r="C8" s="86" t="s">
        <v>7</v>
      </c>
      <c r="D8" s="86" t="s">
        <v>8</v>
      </c>
      <c r="E8" s="198"/>
      <c r="F8" s="198"/>
      <c r="G8" s="198"/>
      <c r="H8" s="86" t="s">
        <v>6</v>
      </c>
      <c r="I8" s="86" t="s">
        <v>7</v>
      </c>
      <c r="J8" s="86" t="s">
        <v>8</v>
      </c>
      <c r="K8" s="198"/>
      <c r="L8" s="198"/>
      <c r="M8" s="203"/>
      <c r="N8" s="84" t="s">
        <v>244</v>
      </c>
    </row>
    <row r="9" spans="1:14" ht="18.75" customHeight="1" x14ac:dyDescent="0.3">
      <c r="A9" s="194" t="s">
        <v>61</v>
      </c>
      <c r="B9" s="182" t="s">
        <v>9</v>
      </c>
      <c r="C9" s="2" t="s">
        <v>10</v>
      </c>
      <c r="D9" s="2" t="s">
        <v>11</v>
      </c>
      <c r="E9" s="3">
        <f>법인회계합계!E9+법인회계합계!E10+법인회계합계!E11+법인회계합계!E12</f>
        <v>109431500</v>
      </c>
      <c r="F9" s="3">
        <f>법인회계합계!F9+법인회계합계!F10+법인회계합계!F11+법인회계합계!F12</f>
        <v>106812940</v>
      </c>
      <c r="G9" s="3">
        <f>법인회계합계!G9+법인회계합계!G10+법인회계합계!G11+법인회계합계!G12</f>
        <v>2618560</v>
      </c>
      <c r="H9" s="2" t="s">
        <v>52</v>
      </c>
      <c r="I9" s="2" t="s">
        <v>37</v>
      </c>
      <c r="J9" s="2" t="s">
        <v>20</v>
      </c>
      <c r="K9" s="3">
        <f>법인회계합계!K9</f>
        <v>21000000</v>
      </c>
      <c r="L9" s="3">
        <f>법인회계합계!L9</f>
        <v>16806583</v>
      </c>
      <c r="M9" s="4">
        <f>법인회계합계!M9</f>
        <v>4193417</v>
      </c>
      <c r="N9" s="78">
        <f>L12+L13+L24+L25+L28+L37+L38+L41+L50+L51+L54+L63+L64+L75+L76+L87+L88+L103</f>
        <v>1724605778</v>
      </c>
    </row>
    <row r="10" spans="1:14" ht="18.75" customHeight="1" x14ac:dyDescent="0.3">
      <c r="A10" s="195"/>
      <c r="B10" s="180"/>
      <c r="C10" s="2" t="s">
        <v>30</v>
      </c>
      <c r="D10" s="2" t="s">
        <v>12</v>
      </c>
      <c r="E10" s="3">
        <f>법인회계합계!E13+법인회계합계!E14</f>
        <v>3520000</v>
      </c>
      <c r="F10" s="3">
        <f>법인회계합계!F13+법인회계합계!F14</f>
        <v>1334650</v>
      </c>
      <c r="G10" s="3">
        <f>법인회계합계!G13+법인회계합계!G14</f>
        <v>2185350</v>
      </c>
      <c r="H10" s="2" t="s">
        <v>53</v>
      </c>
      <c r="I10" s="2" t="s">
        <v>38</v>
      </c>
      <c r="J10" s="2" t="s">
        <v>21</v>
      </c>
      <c r="K10" s="3">
        <f>법인회계합계!K10</f>
        <v>125670000</v>
      </c>
      <c r="L10" s="3">
        <f>법인회계합계!L10</f>
        <v>119208630</v>
      </c>
      <c r="M10" s="4">
        <f>법인회계합계!M10</f>
        <v>6461370</v>
      </c>
    </row>
    <row r="11" spans="1:14" ht="18.75" customHeight="1" x14ac:dyDescent="0.3">
      <c r="A11" s="195"/>
      <c r="B11" s="181"/>
      <c r="C11" s="2" t="s">
        <v>31</v>
      </c>
      <c r="D11" s="7" t="s">
        <v>65</v>
      </c>
      <c r="E11" s="3">
        <f>법인회계합계!E15+법인회계합계!E16+법인회계합계!E17+법인회계합계!E18+법인회계합계!E19</f>
        <v>12760000</v>
      </c>
      <c r="F11" s="3">
        <f>법인회계합계!F15+법인회계합계!F16+법인회계합계!F17+법인회계합계!F18+법인회계합계!F19</f>
        <v>9358999</v>
      </c>
      <c r="G11" s="3">
        <f>법인회계합계!G15+법인회계합계!G16+법인회계합계!G17+법인회계합계!G18+법인회계합계!G19</f>
        <v>3401001</v>
      </c>
      <c r="H11" s="2" t="s">
        <v>54</v>
      </c>
      <c r="I11" s="2" t="s">
        <v>39</v>
      </c>
      <c r="J11" s="2" t="s">
        <v>22</v>
      </c>
      <c r="K11" s="3">
        <f>법인회계합계!K11</f>
        <v>0</v>
      </c>
      <c r="L11" s="3">
        <f>법인회계합계!L11</f>
        <v>0</v>
      </c>
      <c r="M11" s="4">
        <f>법인회계합계!M11</f>
        <v>0</v>
      </c>
    </row>
    <row r="12" spans="1:14" ht="18.75" customHeight="1" x14ac:dyDescent="0.3">
      <c r="A12" s="195"/>
      <c r="B12" s="2" t="s">
        <v>46</v>
      </c>
      <c r="C12" s="2" t="s">
        <v>32</v>
      </c>
      <c r="D12" s="2" t="s">
        <v>13</v>
      </c>
      <c r="E12" s="3">
        <f>법인회계합계!E20</f>
        <v>23369622</v>
      </c>
      <c r="F12" s="3">
        <f>법인회계합계!F20</f>
        <v>0</v>
      </c>
      <c r="G12" s="3">
        <f>법인회계합계!G20</f>
        <v>23369622</v>
      </c>
      <c r="H12" s="182" t="s">
        <v>55</v>
      </c>
      <c r="I12" s="182" t="s">
        <v>40</v>
      </c>
      <c r="J12" s="2" t="s">
        <v>23</v>
      </c>
      <c r="K12" s="3">
        <f>법인회계합계!K12</f>
        <v>49312160</v>
      </c>
      <c r="L12" s="3">
        <f>법인회계합계!L12</f>
        <v>50307160</v>
      </c>
      <c r="M12" s="4">
        <f>법인회계합계!M12</f>
        <v>-995000</v>
      </c>
      <c r="N12" s="78">
        <f>L12+L13</f>
        <v>68386536</v>
      </c>
    </row>
    <row r="13" spans="1:14" ht="18.75" customHeight="1" x14ac:dyDescent="0.3">
      <c r="A13" s="195"/>
      <c r="B13" s="2" t="s">
        <v>47</v>
      </c>
      <c r="C13" s="2" t="s">
        <v>66</v>
      </c>
      <c r="D13" s="2" t="s">
        <v>14</v>
      </c>
      <c r="E13" s="3">
        <f>법인회계합계!E21</f>
        <v>95600000</v>
      </c>
      <c r="F13" s="3">
        <f>법인회계합계!F21</f>
        <v>79815300</v>
      </c>
      <c r="G13" s="3">
        <f>법인회계합계!G21</f>
        <v>15784700</v>
      </c>
      <c r="H13" s="181"/>
      <c r="I13" s="181"/>
      <c r="J13" s="2" t="s">
        <v>24</v>
      </c>
      <c r="K13" s="3">
        <f>법인회계합계!K13</f>
        <v>17400000</v>
      </c>
      <c r="L13" s="3">
        <f>법인회계합계!L13</f>
        <v>18079376</v>
      </c>
      <c r="M13" s="4">
        <f>법인회계합계!M13</f>
        <v>-679376</v>
      </c>
    </row>
    <row r="14" spans="1:14" ht="18.75" customHeight="1" x14ac:dyDescent="0.3">
      <c r="A14" s="195"/>
      <c r="B14" s="2" t="s">
        <v>48</v>
      </c>
      <c r="C14" s="2" t="s">
        <v>33</v>
      </c>
      <c r="D14" s="2" t="s">
        <v>15</v>
      </c>
      <c r="E14" s="3">
        <f>법인회계합계!E22</f>
        <v>70177500</v>
      </c>
      <c r="F14" s="3">
        <f>법인회계합계!F22</f>
        <v>67883985</v>
      </c>
      <c r="G14" s="3">
        <f>법인회계합계!G22</f>
        <v>2293515</v>
      </c>
      <c r="H14" s="2" t="s">
        <v>56</v>
      </c>
      <c r="I14" s="2" t="s">
        <v>41</v>
      </c>
      <c r="J14" s="2" t="s">
        <v>25</v>
      </c>
      <c r="K14" s="3">
        <f>법인회계합계!K14</f>
        <v>0</v>
      </c>
      <c r="L14" s="3">
        <f>법인회계합계!L14</f>
        <v>0</v>
      </c>
      <c r="M14" s="4">
        <f>법인회계합계!M14</f>
        <v>0</v>
      </c>
    </row>
    <row r="15" spans="1:14" ht="18.75" customHeight="1" x14ac:dyDescent="0.3">
      <c r="A15" s="195"/>
      <c r="B15" s="2" t="s">
        <v>49</v>
      </c>
      <c r="C15" s="2" t="s">
        <v>34</v>
      </c>
      <c r="D15" s="2" t="s">
        <v>16</v>
      </c>
      <c r="E15" s="3">
        <v>0</v>
      </c>
      <c r="F15" s="3">
        <v>0</v>
      </c>
      <c r="G15" s="3">
        <v>0</v>
      </c>
      <c r="H15" s="2" t="s">
        <v>57</v>
      </c>
      <c r="I15" s="2" t="s">
        <v>42</v>
      </c>
      <c r="J15" s="2" t="s">
        <v>43</v>
      </c>
      <c r="K15" s="3">
        <f>법인회계합계!K15</f>
        <v>44573956</v>
      </c>
      <c r="L15" s="3">
        <f>법인회계합계!L15</f>
        <v>44458481</v>
      </c>
      <c r="M15" s="4">
        <f>법인회계합계!M15</f>
        <v>115475</v>
      </c>
    </row>
    <row r="16" spans="1:14" ht="18.75" customHeight="1" x14ac:dyDescent="0.3">
      <c r="A16" s="195"/>
      <c r="B16" s="2" t="s">
        <v>50</v>
      </c>
      <c r="C16" s="2" t="s">
        <v>35</v>
      </c>
      <c r="D16" s="2" t="s">
        <v>17</v>
      </c>
      <c r="E16" s="3">
        <f>법인회계합계!E23</f>
        <v>1464794</v>
      </c>
      <c r="F16" s="3">
        <f>법인회계합계!F23</f>
        <v>47780</v>
      </c>
      <c r="G16" s="3">
        <f>법인회계합계!G23</f>
        <v>1417014</v>
      </c>
      <c r="H16" s="182" t="s">
        <v>58</v>
      </c>
      <c r="I16" s="182" t="s">
        <v>44</v>
      </c>
      <c r="J16" s="2" t="s">
        <v>26</v>
      </c>
      <c r="K16" s="3">
        <f>법인회계합계!K16</f>
        <v>30806721</v>
      </c>
      <c r="L16" s="3">
        <f>법인회계합계!L16</f>
        <v>30806721</v>
      </c>
      <c r="M16" s="4">
        <f>법인회계합계!M16</f>
        <v>0</v>
      </c>
    </row>
    <row r="17" spans="1:14" ht="18.75" customHeight="1" x14ac:dyDescent="0.3">
      <c r="A17" s="195"/>
      <c r="B17" s="2" t="s">
        <v>51</v>
      </c>
      <c r="C17" s="2" t="s">
        <v>36</v>
      </c>
      <c r="D17" s="2" t="s">
        <v>18</v>
      </c>
      <c r="E17" s="3">
        <f>법인회계합계!E24</f>
        <v>200000</v>
      </c>
      <c r="F17" s="3">
        <f>법인회계합계!F24</f>
        <v>0</v>
      </c>
      <c r="G17" s="3">
        <f>법인회계합계!G24</f>
        <v>200000</v>
      </c>
      <c r="H17" s="181"/>
      <c r="I17" s="181"/>
      <c r="J17" s="2" t="s">
        <v>27</v>
      </c>
      <c r="K17" s="3">
        <f>법인회계합계!K17</f>
        <v>13534726</v>
      </c>
      <c r="L17" s="3">
        <f>법인회계합계!L17</f>
        <v>13534726</v>
      </c>
      <c r="M17" s="4">
        <f>법인회계합계!M17</f>
        <v>0</v>
      </c>
    </row>
    <row r="18" spans="1:14" ht="18.75" customHeight="1" x14ac:dyDescent="0.3">
      <c r="A18" s="195"/>
      <c r="B18" s="2" t="s">
        <v>19</v>
      </c>
      <c r="C18" s="2" t="s">
        <v>19</v>
      </c>
      <c r="D18" s="2" t="s">
        <v>19</v>
      </c>
      <c r="E18" s="3">
        <f>법인회계합계!E25</f>
        <v>0</v>
      </c>
      <c r="F18" s="3">
        <f>법인회계합계!F25</f>
        <v>40887523</v>
      </c>
      <c r="G18" s="3">
        <f>법인회계합계!G25</f>
        <v>-40887523</v>
      </c>
      <c r="H18" s="182" t="s">
        <v>59</v>
      </c>
      <c r="I18" s="182" t="s">
        <v>45</v>
      </c>
      <c r="J18" s="2" t="s">
        <v>28</v>
      </c>
      <c r="K18" s="3">
        <f>법인회계합계!K18</f>
        <v>7024633</v>
      </c>
      <c r="L18" s="3">
        <f>법인회계합계!L18</f>
        <v>5834261</v>
      </c>
      <c r="M18" s="4">
        <f>법인회계합계!M18</f>
        <v>1190372</v>
      </c>
    </row>
    <row r="19" spans="1:14" ht="18.75" customHeight="1" x14ac:dyDescent="0.3">
      <c r="A19" s="195"/>
      <c r="B19" s="6"/>
      <c r="C19" s="6"/>
      <c r="D19" s="6"/>
      <c r="E19" s="3"/>
      <c r="F19" s="3"/>
      <c r="G19" s="3"/>
      <c r="H19" s="181"/>
      <c r="I19" s="181"/>
      <c r="J19" s="2" t="s">
        <v>29</v>
      </c>
      <c r="K19" s="3">
        <f>법인회계합계!K19</f>
        <v>7201220</v>
      </c>
      <c r="L19" s="3">
        <f>법인회계합계!L19</f>
        <v>7105239</v>
      </c>
      <c r="M19" s="4">
        <f>법인회계합계!M19</f>
        <v>95981</v>
      </c>
    </row>
    <row r="20" spans="1:14" ht="18.75" customHeight="1" thickBot="1" x14ac:dyDescent="0.35">
      <c r="A20" s="196"/>
      <c r="B20" s="183" t="s">
        <v>60</v>
      </c>
      <c r="C20" s="184"/>
      <c r="D20" s="185"/>
      <c r="E20" s="28">
        <f>SUM(E9:E19)</f>
        <v>316523416</v>
      </c>
      <c r="F20" s="28">
        <f>SUM(F9:F19)</f>
        <v>306141177</v>
      </c>
      <c r="G20" s="28">
        <f>SUM(G9:G19)</f>
        <v>10382239</v>
      </c>
      <c r="H20" s="183" t="s">
        <v>60</v>
      </c>
      <c r="I20" s="184"/>
      <c r="J20" s="185"/>
      <c r="K20" s="28">
        <f>SUM(K9:K19)</f>
        <v>316523416</v>
      </c>
      <c r="L20" s="28">
        <f>SUM(L9:L19)</f>
        <v>306141177</v>
      </c>
      <c r="M20" s="29">
        <f>SUM(M9:M19)</f>
        <v>10382239</v>
      </c>
    </row>
    <row r="21" spans="1:14" ht="18.75" customHeight="1" x14ac:dyDescent="0.3">
      <c r="A21" s="191" t="s">
        <v>118</v>
      </c>
      <c r="B21" s="179" t="s">
        <v>9</v>
      </c>
      <c r="C21" s="2" t="s">
        <v>70</v>
      </c>
      <c r="D21" s="2" t="s">
        <v>11</v>
      </c>
      <c r="E21" s="3">
        <v>958580000</v>
      </c>
      <c r="F21" s="3">
        <v>939911880</v>
      </c>
      <c r="G21" s="3">
        <f t="shared" ref="G21:G32" si="0">E21-F21</f>
        <v>18668120</v>
      </c>
      <c r="H21" s="2" t="s">
        <v>72</v>
      </c>
      <c r="I21" s="2" t="s">
        <v>37</v>
      </c>
      <c r="J21" s="2" t="s">
        <v>20</v>
      </c>
      <c r="K21" s="3">
        <v>0</v>
      </c>
      <c r="L21" s="3">
        <v>0</v>
      </c>
      <c r="M21" s="4">
        <f>K21-L21</f>
        <v>0</v>
      </c>
    </row>
    <row r="22" spans="1:14" ht="18.75" customHeight="1" x14ac:dyDescent="0.3">
      <c r="A22" s="192"/>
      <c r="B22" s="180"/>
      <c r="C22" s="2" t="s">
        <v>30</v>
      </c>
      <c r="D22" s="2" t="s">
        <v>119</v>
      </c>
      <c r="E22" s="3">
        <v>4660000</v>
      </c>
      <c r="F22" s="3">
        <v>2764260</v>
      </c>
      <c r="G22" s="3">
        <f t="shared" si="0"/>
        <v>1895740</v>
      </c>
      <c r="H22" s="2" t="s">
        <v>53</v>
      </c>
      <c r="I22" s="2" t="s">
        <v>38</v>
      </c>
      <c r="J22" s="2" t="s">
        <v>21</v>
      </c>
      <c r="K22" s="3">
        <v>94493000</v>
      </c>
      <c r="L22" s="3">
        <v>82261480</v>
      </c>
      <c r="M22" s="4">
        <f t="shared" ref="M22:M32" si="1">K22-L22</f>
        <v>12231520</v>
      </c>
    </row>
    <row r="23" spans="1:14" ht="18.75" customHeight="1" x14ac:dyDescent="0.3">
      <c r="A23" s="192"/>
      <c r="B23" s="181"/>
      <c r="C23" s="2" t="s">
        <v>31</v>
      </c>
      <c r="D23" s="7" t="s">
        <v>65</v>
      </c>
      <c r="E23" s="3">
        <v>139068000</v>
      </c>
      <c r="F23" s="3">
        <v>119403076</v>
      </c>
      <c r="G23" s="3">
        <f t="shared" si="0"/>
        <v>19664924</v>
      </c>
      <c r="H23" s="2" t="s">
        <v>54</v>
      </c>
      <c r="I23" s="2" t="s">
        <v>82</v>
      </c>
      <c r="J23" s="2" t="s">
        <v>22</v>
      </c>
      <c r="K23" s="3">
        <v>1490507000</v>
      </c>
      <c r="L23" s="3">
        <v>1490500040</v>
      </c>
      <c r="M23" s="4">
        <f t="shared" si="1"/>
        <v>6960</v>
      </c>
    </row>
    <row r="24" spans="1:14" ht="18.75" customHeight="1" x14ac:dyDescent="0.3">
      <c r="A24" s="192"/>
      <c r="B24" s="2" t="s">
        <v>84</v>
      </c>
      <c r="C24" s="2" t="s">
        <v>32</v>
      </c>
      <c r="D24" s="2" t="s">
        <v>120</v>
      </c>
      <c r="E24" s="3">
        <v>196478000</v>
      </c>
      <c r="F24" s="3">
        <v>193055910</v>
      </c>
      <c r="G24" s="3">
        <f t="shared" si="0"/>
        <v>3422090</v>
      </c>
      <c r="H24" s="182" t="s">
        <v>55</v>
      </c>
      <c r="I24" s="182" t="s">
        <v>40</v>
      </c>
      <c r="J24" s="2" t="s">
        <v>23</v>
      </c>
      <c r="K24" s="3">
        <v>109308000</v>
      </c>
      <c r="L24" s="3">
        <v>109152139</v>
      </c>
      <c r="M24" s="4">
        <f t="shared" si="1"/>
        <v>155861</v>
      </c>
      <c r="N24" s="78">
        <f>L24+L25</f>
        <v>133415399</v>
      </c>
    </row>
    <row r="25" spans="1:14" ht="18.75" customHeight="1" x14ac:dyDescent="0.3">
      <c r="A25" s="192"/>
      <c r="B25" s="2" t="s">
        <v>47</v>
      </c>
      <c r="C25" s="2" t="s">
        <v>66</v>
      </c>
      <c r="D25" s="2" t="s">
        <v>14</v>
      </c>
      <c r="E25" s="3">
        <v>597616000</v>
      </c>
      <c r="F25" s="3">
        <v>554927878</v>
      </c>
      <c r="G25" s="3">
        <f t="shared" si="0"/>
        <v>42688122</v>
      </c>
      <c r="H25" s="181"/>
      <c r="I25" s="181"/>
      <c r="J25" s="2" t="s">
        <v>24</v>
      </c>
      <c r="K25" s="3">
        <v>25567000</v>
      </c>
      <c r="L25" s="3">
        <v>24263260</v>
      </c>
      <c r="M25" s="4">
        <f t="shared" si="1"/>
        <v>1303740</v>
      </c>
    </row>
    <row r="26" spans="1:14" ht="18.75" customHeight="1" x14ac:dyDescent="0.3">
      <c r="A26" s="192"/>
      <c r="B26" s="2" t="s">
        <v>48</v>
      </c>
      <c r="C26" s="2" t="s">
        <v>33</v>
      </c>
      <c r="D26" s="2" t="s">
        <v>121</v>
      </c>
      <c r="E26" s="3">
        <v>0</v>
      </c>
      <c r="F26" s="3">
        <v>0</v>
      </c>
      <c r="G26" s="3">
        <f t="shared" si="0"/>
        <v>0</v>
      </c>
      <c r="H26" s="2" t="s">
        <v>95</v>
      </c>
      <c r="I26" s="2" t="s">
        <v>41</v>
      </c>
      <c r="J26" s="2" t="s">
        <v>97</v>
      </c>
      <c r="K26" s="3">
        <v>0</v>
      </c>
      <c r="L26" s="3">
        <v>0</v>
      </c>
      <c r="M26" s="4">
        <f t="shared" si="1"/>
        <v>0</v>
      </c>
    </row>
    <row r="27" spans="1:14" ht="18.75" customHeight="1" x14ac:dyDescent="0.3">
      <c r="A27" s="192"/>
      <c r="B27" s="2" t="s">
        <v>98</v>
      </c>
      <c r="C27" s="2" t="s">
        <v>99</v>
      </c>
      <c r="D27" s="2" t="s">
        <v>122</v>
      </c>
      <c r="E27" s="3">
        <v>0</v>
      </c>
      <c r="F27" s="3">
        <v>0</v>
      </c>
      <c r="G27" s="3">
        <f t="shared" si="0"/>
        <v>0</v>
      </c>
      <c r="H27" s="182" t="s">
        <v>57</v>
      </c>
      <c r="I27" s="182" t="s">
        <v>42</v>
      </c>
      <c r="J27" s="2" t="s">
        <v>102</v>
      </c>
      <c r="K27" s="3">
        <v>28000000</v>
      </c>
      <c r="L27" s="3">
        <v>27400000</v>
      </c>
      <c r="M27" s="4">
        <f t="shared" si="1"/>
        <v>600000</v>
      </c>
    </row>
    <row r="28" spans="1:14" ht="18.75" customHeight="1" x14ac:dyDescent="0.3">
      <c r="A28" s="192"/>
      <c r="B28" s="2" t="s">
        <v>103</v>
      </c>
      <c r="C28" s="2" t="s">
        <v>35</v>
      </c>
      <c r="D28" s="2" t="s">
        <v>17</v>
      </c>
      <c r="E28" s="3">
        <v>500000</v>
      </c>
      <c r="F28" s="3">
        <v>0</v>
      </c>
      <c r="G28" s="3">
        <f t="shared" si="0"/>
        <v>500000</v>
      </c>
      <c r="H28" s="181"/>
      <c r="I28" s="181"/>
      <c r="J28" s="2" t="s">
        <v>307</v>
      </c>
      <c r="K28" s="3">
        <v>0</v>
      </c>
      <c r="L28" s="3">
        <v>0</v>
      </c>
      <c r="M28" s="4">
        <f t="shared" si="1"/>
        <v>0</v>
      </c>
    </row>
    <row r="29" spans="1:14" ht="18.75" customHeight="1" x14ac:dyDescent="0.3">
      <c r="A29" s="192"/>
      <c r="B29" s="2" t="s">
        <v>51</v>
      </c>
      <c r="C29" s="2" t="s">
        <v>36</v>
      </c>
      <c r="D29" s="2" t="s">
        <v>123</v>
      </c>
      <c r="E29" s="3">
        <v>54109000</v>
      </c>
      <c r="F29" s="3">
        <v>39656210</v>
      </c>
      <c r="G29" s="3">
        <f t="shared" si="0"/>
        <v>14452790</v>
      </c>
      <c r="H29" s="182" t="s">
        <v>106</v>
      </c>
      <c r="I29" s="182" t="s">
        <v>107</v>
      </c>
      <c r="J29" s="2" t="s">
        <v>26</v>
      </c>
      <c r="K29" s="3">
        <v>125107944</v>
      </c>
      <c r="L29" s="3">
        <v>125107944</v>
      </c>
      <c r="M29" s="4">
        <f t="shared" si="1"/>
        <v>0</v>
      </c>
    </row>
    <row r="30" spans="1:14" ht="18.75" customHeight="1" x14ac:dyDescent="0.3">
      <c r="A30" s="192"/>
      <c r="B30" s="2" t="s">
        <v>112</v>
      </c>
      <c r="C30" s="2" t="s">
        <v>112</v>
      </c>
      <c r="D30" s="2" t="s">
        <v>112</v>
      </c>
      <c r="E30" s="3">
        <v>0</v>
      </c>
      <c r="F30" s="3">
        <v>86086589</v>
      </c>
      <c r="G30" s="3">
        <f t="shared" si="0"/>
        <v>-86086589</v>
      </c>
      <c r="H30" s="181"/>
      <c r="I30" s="181"/>
      <c r="J30" s="2" t="s">
        <v>111</v>
      </c>
      <c r="K30" s="3">
        <v>57426692</v>
      </c>
      <c r="L30" s="3">
        <v>57426692</v>
      </c>
      <c r="M30" s="4">
        <f t="shared" si="1"/>
        <v>0</v>
      </c>
    </row>
    <row r="31" spans="1:14" ht="18.75" customHeight="1" x14ac:dyDescent="0.3">
      <c r="A31" s="192"/>
      <c r="B31" s="2"/>
      <c r="C31" s="2"/>
      <c r="D31" s="2"/>
      <c r="E31" s="3"/>
      <c r="F31" s="3"/>
      <c r="G31" s="3">
        <f t="shared" si="0"/>
        <v>0</v>
      </c>
      <c r="H31" s="182" t="s">
        <v>113</v>
      </c>
      <c r="I31" s="182" t="s">
        <v>45</v>
      </c>
      <c r="J31" s="2" t="s">
        <v>115</v>
      </c>
      <c r="K31" s="3">
        <v>601364</v>
      </c>
      <c r="L31" s="3">
        <v>385786</v>
      </c>
      <c r="M31" s="4">
        <f t="shared" si="1"/>
        <v>215578</v>
      </c>
    </row>
    <row r="32" spans="1:14" ht="18.75" customHeight="1" x14ac:dyDescent="0.3">
      <c r="A32" s="192"/>
      <c r="B32" s="6"/>
      <c r="C32" s="6"/>
      <c r="D32" s="6"/>
      <c r="E32" s="3">
        <v>0</v>
      </c>
      <c r="F32" s="3">
        <v>0</v>
      </c>
      <c r="G32" s="3">
        <f t="shared" si="0"/>
        <v>0</v>
      </c>
      <c r="H32" s="181"/>
      <c r="I32" s="181"/>
      <c r="J32" s="2" t="s">
        <v>29</v>
      </c>
      <c r="K32" s="3">
        <v>20000000</v>
      </c>
      <c r="L32" s="3">
        <v>19308462</v>
      </c>
      <c r="M32" s="4">
        <f t="shared" si="1"/>
        <v>691538</v>
      </c>
    </row>
    <row r="33" spans="1:14" ht="18.75" customHeight="1" thickBot="1" x14ac:dyDescent="0.35">
      <c r="A33" s="193"/>
      <c r="B33" s="183" t="s">
        <v>117</v>
      </c>
      <c r="C33" s="184"/>
      <c r="D33" s="185"/>
      <c r="E33" s="28">
        <f>SUM(E21:E32)</f>
        <v>1951011000</v>
      </c>
      <c r="F33" s="28">
        <f>SUM(F21:F32)</f>
        <v>1935805803</v>
      </c>
      <c r="G33" s="28">
        <f>SUM(G21:G32)</f>
        <v>15205197</v>
      </c>
      <c r="H33" s="183" t="s">
        <v>117</v>
      </c>
      <c r="I33" s="184"/>
      <c r="J33" s="185"/>
      <c r="K33" s="28">
        <f>SUM(K21:K32)</f>
        <v>1951011000</v>
      </c>
      <c r="L33" s="28">
        <f>SUM(L21:L32)</f>
        <v>1935805803</v>
      </c>
      <c r="M33" s="29">
        <f>SUM(M21:M32)</f>
        <v>15205197</v>
      </c>
    </row>
    <row r="34" spans="1:14" ht="18.75" customHeight="1" x14ac:dyDescent="0.3">
      <c r="A34" s="191" t="s">
        <v>125</v>
      </c>
      <c r="B34" s="179" t="s">
        <v>9</v>
      </c>
      <c r="C34" s="2" t="s">
        <v>70</v>
      </c>
      <c r="D34" s="2" t="s">
        <v>11</v>
      </c>
      <c r="E34" s="3">
        <v>921998000</v>
      </c>
      <c r="F34" s="3">
        <v>920535432</v>
      </c>
      <c r="G34" s="3">
        <f>E34-F34</f>
        <v>1462568</v>
      </c>
      <c r="H34" s="2" t="s">
        <v>129</v>
      </c>
      <c r="I34" s="2" t="s">
        <v>73</v>
      </c>
      <c r="J34" s="2" t="s">
        <v>20</v>
      </c>
      <c r="K34" s="3">
        <v>0</v>
      </c>
      <c r="L34" s="3">
        <v>0</v>
      </c>
      <c r="M34" s="4">
        <f>K34-L34</f>
        <v>0</v>
      </c>
    </row>
    <row r="35" spans="1:14" ht="18.75" customHeight="1" x14ac:dyDescent="0.3">
      <c r="A35" s="192"/>
      <c r="B35" s="180"/>
      <c r="C35" s="2" t="s">
        <v>132</v>
      </c>
      <c r="D35" s="2" t="s">
        <v>119</v>
      </c>
      <c r="E35" s="3">
        <v>5350000</v>
      </c>
      <c r="F35" s="3">
        <v>4579500</v>
      </c>
      <c r="G35" s="3">
        <f t="shared" ref="G35:G45" si="2">E35-F35</f>
        <v>770500</v>
      </c>
      <c r="H35" s="2" t="s">
        <v>76</v>
      </c>
      <c r="I35" s="2" t="s">
        <v>38</v>
      </c>
      <c r="J35" s="2" t="s">
        <v>21</v>
      </c>
      <c r="K35" s="3">
        <v>42762000</v>
      </c>
      <c r="L35" s="3">
        <v>40197950</v>
      </c>
      <c r="M35" s="4">
        <f t="shared" ref="M35:M45" si="3">K35-L35</f>
        <v>2564050</v>
      </c>
    </row>
    <row r="36" spans="1:14" ht="30.75" customHeight="1" x14ac:dyDescent="0.3">
      <c r="A36" s="192"/>
      <c r="B36" s="181"/>
      <c r="C36" s="2" t="s">
        <v>79</v>
      </c>
      <c r="D36" s="7" t="s">
        <v>65</v>
      </c>
      <c r="E36" s="3">
        <v>87530429</v>
      </c>
      <c r="F36" s="3">
        <v>78893417</v>
      </c>
      <c r="G36" s="3">
        <f t="shared" si="2"/>
        <v>8637012</v>
      </c>
      <c r="H36" s="2" t="s">
        <v>139</v>
      </c>
      <c r="I36" s="2" t="s">
        <v>82</v>
      </c>
      <c r="J36" s="2" t="s">
        <v>83</v>
      </c>
      <c r="K36" s="3">
        <v>2285469000</v>
      </c>
      <c r="L36" s="3">
        <v>2280953350</v>
      </c>
      <c r="M36" s="4">
        <f t="shared" si="3"/>
        <v>4515650</v>
      </c>
    </row>
    <row r="37" spans="1:14" ht="18.75" customHeight="1" x14ac:dyDescent="0.3">
      <c r="A37" s="192"/>
      <c r="B37" s="2" t="s">
        <v>84</v>
      </c>
      <c r="C37" s="2" t="s">
        <v>32</v>
      </c>
      <c r="D37" s="2" t="s">
        <v>120</v>
      </c>
      <c r="E37" s="3">
        <v>45600000</v>
      </c>
      <c r="F37" s="3">
        <v>37180900</v>
      </c>
      <c r="G37" s="3">
        <f t="shared" si="2"/>
        <v>8419100</v>
      </c>
      <c r="H37" s="182" t="s">
        <v>86</v>
      </c>
      <c r="I37" s="182" t="s">
        <v>87</v>
      </c>
      <c r="J37" s="2" t="s">
        <v>23</v>
      </c>
      <c r="K37" s="3">
        <v>693847000</v>
      </c>
      <c r="L37" s="3">
        <v>670618265</v>
      </c>
      <c r="M37" s="4">
        <f t="shared" si="3"/>
        <v>23228735</v>
      </c>
      <c r="N37" s="78">
        <f>L37+L38+L41</f>
        <v>749950486</v>
      </c>
    </row>
    <row r="38" spans="1:14" ht="18.75" customHeight="1" x14ac:dyDescent="0.3">
      <c r="A38" s="192"/>
      <c r="B38" s="2" t="s">
        <v>89</v>
      </c>
      <c r="C38" s="2" t="s">
        <v>90</v>
      </c>
      <c r="D38" s="2" t="s">
        <v>14</v>
      </c>
      <c r="E38" s="3">
        <v>2151212000</v>
      </c>
      <c r="F38" s="3">
        <v>1933778877</v>
      </c>
      <c r="G38" s="3">
        <f t="shared" si="2"/>
        <v>217433123</v>
      </c>
      <c r="H38" s="181"/>
      <c r="I38" s="181"/>
      <c r="J38" s="2" t="s">
        <v>24</v>
      </c>
      <c r="K38" s="3">
        <v>90235000</v>
      </c>
      <c r="L38" s="3">
        <v>56732221</v>
      </c>
      <c r="M38" s="4">
        <f t="shared" si="3"/>
        <v>33502779</v>
      </c>
    </row>
    <row r="39" spans="1:14" ht="18.75" customHeight="1" x14ac:dyDescent="0.3">
      <c r="A39" s="192"/>
      <c r="B39" s="2" t="s">
        <v>48</v>
      </c>
      <c r="C39" s="2" t="s">
        <v>33</v>
      </c>
      <c r="D39" s="2" t="s">
        <v>121</v>
      </c>
      <c r="E39" s="3">
        <v>0</v>
      </c>
      <c r="F39" s="3">
        <v>0</v>
      </c>
      <c r="G39" s="3">
        <f t="shared" si="2"/>
        <v>0</v>
      </c>
      <c r="H39" s="2" t="s">
        <v>95</v>
      </c>
      <c r="I39" s="2" t="s">
        <v>41</v>
      </c>
      <c r="J39" s="2" t="s">
        <v>97</v>
      </c>
      <c r="K39" s="3">
        <v>0</v>
      </c>
      <c r="L39" s="3">
        <v>0</v>
      </c>
      <c r="M39" s="4">
        <f t="shared" si="3"/>
        <v>0</v>
      </c>
    </row>
    <row r="40" spans="1:14" ht="18.75" customHeight="1" x14ac:dyDescent="0.3">
      <c r="A40" s="192"/>
      <c r="B40" s="2" t="s">
        <v>98</v>
      </c>
      <c r="C40" s="2" t="s">
        <v>99</v>
      </c>
      <c r="D40" s="2" t="s">
        <v>122</v>
      </c>
      <c r="E40" s="3">
        <v>0</v>
      </c>
      <c r="F40" s="3">
        <v>0</v>
      </c>
      <c r="G40" s="3">
        <f t="shared" si="2"/>
        <v>0</v>
      </c>
      <c r="H40" s="182" t="s">
        <v>57</v>
      </c>
      <c r="I40" s="182" t="s">
        <v>42</v>
      </c>
      <c r="J40" s="2" t="s">
        <v>102</v>
      </c>
      <c r="K40" s="3">
        <v>2400000</v>
      </c>
      <c r="L40" s="3">
        <v>2400000</v>
      </c>
      <c r="M40" s="4">
        <f t="shared" si="3"/>
        <v>0</v>
      </c>
    </row>
    <row r="41" spans="1:14" ht="18.75" customHeight="1" x14ac:dyDescent="0.3">
      <c r="A41" s="192"/>
      <c r="B41" s="2" t="s">
        <v>50</v>
      </c>
      <c r="C41" s="2" t="s">
        <v>35</v>
      </c>
      <c r="D41" s="2" t="s">
        <v>17</v>
      </c>
      <c r="E41" s="3">
        <v>0</v>
      </c>
      <c r="F41" s="3">
        <v>0</v>
      </c>
      <c r="G41" s="3">
        <f t="shared" si="2"/>
        <v>0</v>
      </c>
      <c r="H41" s="181"/>
      <c r="I41" s="181"/>
      <c r="J41" s="79" t="s">
        <v>307</v>
      </c>
      <c r="K41" s="9">
        <v>22600000</v>
      </c>
      <c r="L41" s="9">
        <v>22600000</v>
      </c>
      <c r="M41" s="80">
        <f t="shared" si="3"/>
        <v>0</v>
      </c>
    </row>
    <row r="42" spans="1:14" ht="18.75" customHeight="1" x14ac:dyDescent="0.3">
      <c r="A42" s="192"/>
      <c r="B42" s="2" t="s">
        <v>51</v>
      </c>
      <c r="C42" s="2" t="s">
        <v>36</v>
      </c>
      <c r="D42" s="2" t="s">
        <v>123</v>
      </c>
      <c r="E42" s="3">
        <v>207928280</v>
      </c>
      <c r="F42" s="3">
        <v>103820791</v>
      </c>
      <c r="G42" s="3">
        <f t="shared" si="2"/>
        <v>104107489</v>
      </c>
      <c r="H42" s="182" t="s">
        <v>106</v>
      </c>
      <c r="I42" s="182" t="s">
        <v>107</v>
      </c>
      <c r="J42" s="2" t="s">
        <v>26</v>
      </c>
      <c r="K42" s="3">
        <v>27921619</v>
      </c>
      <c r="L42" s="3">
        <v>27921619</v>
      </c>
      <c r="M42" s="4">
        <f t="shared" si="3"/>
        <v>0</v>
      </c>
    </row>
    <row r="43" spans="1:14" ht="18.75" customHeight="1" x14ac:dyDescent="0.3">
      <c r="A43" s="192"/>
      <c r="B43" s="2" t="s">
        <v>112</v>
      </c>
      <c r="C43" s="2" t="s">
        <v>112</v>
      </c>
      <c r="D43" s="2" t="s">
        <v>112</v>
      </c>
      <c r="E43" s="3">
        <v>0</v>
      </c>
      <c r="F43" s="3">
        <v>277712886</v>
      </c>
      <c r="G43" s="3">
        <f t="shared" si="2"/>
        <v>-277712886</v>
      </c>
      <c r="H43" s="181"/>
      <c r="I43" s="181"/>
      <c r="J43" s="2" t="s">
        <v>111</v>
      </c>
      <c r="K43" s="3">
        <v>237824090</v>
      </c>
      <c r="L43" s="3">
        <v>237824090</v>
      </c>
      <c r="M43" s="4">
        <f t="shared" si="3"/>
        <v>0</v>
      </c>
    </row>
    <row r="44" spans="1:14" ht="18.75" customHeight="1" x14ac:dyDescent="0.3">
      <c r="A44" s="192"/>
      <c r="B44" s="2"/>
      <c r="C44" s="2"/>
      <c r="D44" s="2"/>
      <c r="E44" s="3">
        <v>0</v>
      </c>
      <c r="F44" s="3"/>
      <c r="G44" s="3"/>
      <c r="H44" s="182" t="s">
        <v>113</v>
      </c>
      <c r="I44" s="182" t="s">
        <v>45</v>
      </c>
      <c r="J44" s="2" t="s">
        <v>115</v>
      </c>
      <c r="K44" s="3">
        <v>60000</v>
      </c>
      <c r="L44" s="3">
        <v>9420</v>
      </c>
      <c r="M44" s="4">
        <f t="shared" si="3"/>
        <v>50580</v>
      </c>
    </row>
    <row r="45" spans="1:14" ht="18.75" customHeight="1" x14ac:dyDescent="0.3">
      <c r="A45" s="192"/>
      <c r="B45" s="6"/>
      <c r="C45" s="6"/>
      <c r="D45" s="6"/>
      <c r="E45" s="3">
        <v>0</v>
      </c>
      <c r="F45" s="3">
        <v>0</v>
      </c>
      <c r="G45" s="3">
        <f t="shared" si="2"/>
        <v>0</v>
      </c>
      <c r="H45" s="181"/>
      <c r="I45" s="181"/>
      <c r="J45" s="2" t="s">
        <v>29</v>
      </c>
      <c r="K45" s="3">
        <v>16500000</v>
      </c>
      <c r="L45" s="3">
        <v>17244888</v>
      </c>
      <c r="M45" s="4">
        <f t="shared" si="3"/>
        <v>-744888</v>
      </c>
    </row>
    <row r="46" spans="1:14" ht="18.75" customHeight="1" thickBot="1" x14ac:dyDescent="0.35">
      <c r="A46" s="193"/>
      <c r="B46" s="183" t="s">
        <v>117</v>
      </c>
      <c r="C46" s="184"/>
      <c r="D46" s="185"/>
      <c r="E46" s="28">
        <f>SUM(E34:E45)</f>
        <v>3419618709</v>
      </c>
      <c r="F46" s="28">
        <f>SUM(F34:F45)</f>
        <v>3356501803</v>
      </c>
      <c r="G46" s="28">
        <f>SUM(G34:G45)</f>
        <v>63116906</v>
      </c>
      <c r="H46" s="183" t="s">
        <v>117</v>
      </c>
      <c r="I46" s="184"/>
      <c r="J46" s="185"/>
      <c r="K46" s="28">
        <f>SUM(K34:K45)</f>
        <v>3419618709</v>
      </c>
      <c r="L46" s="28">
        <f>SUM(L34:L45)</f>
        <v>3356501803</v>
      </c>
      <c r="M46" s="29">
        <f>SUM(M34:M45)</f>
        <v>63116906</v>
      </c>
    </row>
    <row r="47" spans="1:14" ht="18.75" customHeight="1" x14ac:dyDescent="0.3">
      <c r="A47" s="191" t="s">
        <v>180</v>
      </c>
      <c r="B47" s="179" t="s">
        <v>9</v>
      </c>
      <c r="C47" s="2" t="s">
        <v>70</v>
      </c>
      <c r="D47" s="2" t="s">
        <v>11</v>
      </c>
      <c r="E47" s="3">
        <v>1137272050</v>
      </c>
      <c r="F47" s="3">
        <v>1134523335</v>
      </c>
      <c r="G47" s="3">
        <f>E47-F47</f>
        <v>2748715</v>
      </c>
      <c r="H47" s="2" t="s">
        <v>129</v>
      </c>
      <c r="I47" s="2" t="s">
        <v>73</v>
      </c>
      <c r="J47" s="2" t="s">
        <v>20</v>
      </c>
      <c r="K47" s="3">
        <v>0</v>
      </c>
      <c r="L47" s="3">
        <v>0</v>
      </c>
      <c r="M47" s="4">
        <f>K47-L47</f>
        <v>0</v>
      </c>
    </row>
    <row r="48" spans="1:14" ht="18.75" customHeight="1" x14ac:dyDescent="0.3">
      <c r="A48" s="192"/>
      <c r="B48" s="180"/>
      <c r="C48" s="2" t="s">
        <v>132</v>
      </c>
      <c r="D48" s="2" t="s">
        <v>119</v>
      </c>
      <c r="E48" s="3">
        <v>6675000</v>
      </c>
      <c r="F48" s="3">
        <v>6127765</v>
      </c>
      <c r="G48" s="3">
        <f t="shared" ref="G48:G58" si="4">E48-F48</f>
        <v>547235</v>
      </c>
      <c r="H48" s="2" t="s">
        <v>76</v>
      </c>
      <c r="I48" s="2" t="s">
        <v>38</v>
      </c>
      <c r="J48" s="2" t="s">
        <v>21</v>
      </c>
      <c r="K48" s="3">
        <v>132860520</v>
      </c>
      <c r="L48" s="3">
        <v>129018460</v>
      </c>
      <c r="M48" s="4">
        <f t="shared" ref="M48:M58" si="5">K48-L48</f>
        <v>3842060</v>
      </c>
    </row>
    <row r="49" spans="1:14" ht="18.75" customHeight="1" x14ac:dyDescent="0.3">
      <c r="A49" s="192"/>
      <c r="B49" s="181"/>
      <c r="C49" s="2" t="s">
        <v>79</v>
      </c>
      <c r="D49" s="7" t="s">
        <v>65</v>
      </c>
      <c r="E49" s="3">
        <v>116152618</v>
      </c>
      <c r="F49" s="3">
        <v>110333983</v>
      </c>
      <c r="G49" s="3">
        <f t="shared" si="4"/>
        <v>5818635</v>
      </c>
      <c r="H49" s="2" t="s">
        <v>139</v>
      </c>
      <c r="I49" s="2" t="s">
        <v>82</v>
      </c>
      <c r="J49" s="2" t="s">
        <v>83</v>
      </c>
      <c r="K49" s="3">
        <v>2069784000</v>
      </c>
      <c r="L49" s="3">
        <v>2068857000</v>
      </c>
      <c r="M49" s="4">
        <f t="shared" si="5"/>
        <v>927000</v>
      </c>
    </row>
    <row r="50" spans="1:14" ht="18.75" customHeight="1" x14ac:dyDescent="0.3">
      <c r="A50" s="192"/>
      <c r="B50" s="2" t="s">
        <v>84</v>
      </c>
      <c r="C50" s="2" t="s">
        <v>32</v>
      </c>
      <c r="D50" s="2" t="s">
        <v>120</v>
      </c>
      <c r="E50" s="3">
        <v>133165000</v>
      </c>
      <c r="F50" s="3">
        <v>125721250</v>
      </c>
      <c r="G50" s="3">
        <f t="shared" si="4"/>
        <v>7443750</v>
      </c>
      <c r="H50" s="182" t="s">
        <v>86</v>
      </c>
      <c r="I50" s="182" t="s">
        <v>87</v>
      </c>
      <c r="J50" s="2" t="s">
        <v>23</v>
      </c>
      <c r="K50" s="3">
        <v>246122310</v>
      </c>
      <c r="L50" s="3">
        <v>270792866</v>
      </c>
      <c r="M50" s="4">
        <f t="shared" si="5"/>
        <v>-24670556</v>
      </c>
    </row>
    <row r="51" spans="1:14" ht="18.75" customHeight="1" x14ac:dyDescent="0.3">
      <c r="A51" s="192"/>
      <c r="B51" s="2" t="s">
        <v>89</v>
      </c>
      <c r="C51" s="2" t="s">
        <v>90</v>
      </c>
      <c r="D51" s="2" t="s">
        <v>14</v>
      </c>
      <c r="E51" s="3">
        <v>1194074454</v>
      </c>
      <c r="F51" s="3">
        <v>1140634916</v>
      </c>
      <c r="G51" s="3">
        <f t="shared" si="4"/>
        <v>53439538</v>
      </c>
      <c r="H51" s="181"/>
      <c r="I51" s="181"/>
      <c r="J51" s="2" t="s">
        <v>24</v>
      </c>
      <c r="K51" s="3">
        <v>156291732</v>
      </c>
      <c r="L51" s="3">
        <v>202258781</v>
      </c>
      <c r="M51" s="4">
        <f t="shared" si="5"/>
        <v>-45967049</v>
      </c>
      <c r="N51" s="78">
        <f>L50+L51+L54</f>
        <v>480651647</v>
      </c>
    </row>
    <row r="52" spans="1:14" ht="18.75" customHeight="1" x14ac:dyDescent="0.3">
      <c r="A52" s="192"/>
      <c r="B52" s="2" t="s">
        <v>48</v>
      </c>
      <c r="C52" s="2" t="s">
        <v>33</v>
      </c>
      <c r="D52" s="2" t="s">
        <v>121</v>
      </c>
      <c r="E52" s="3">
        <v>0</v>
      </c>
      <c r="F52" s="3">
        <v>0</v>
      </c>
      <c r="G52" s="3">
        <f t="shared" si="4"/>
        <v>0</v>
      </c>
      <c r="H52" s="2" t="s">
        <v>95</v>
      </c>
      <c r="I52" s="2" t="s">
        <v>41</v>
      </c>
      <c r="J52" s="2" t="s">
        <v>97</v>
      </c>
      <c r="K52" s="3">
        <v>0</v>
      </c>
      <c r="L52" s="3">
        <v>0</v>
      </c>
      <c r="M52" s="4">
        <f t="shared" si="5"/>
        <v>0</v>
      </c>
    </row>
    <row r="53" spans="1:14" ht="18.75" customHeight="1" x14ac:dyDescent="0.3">
      <c r="A53" s="192"/>
      <c r="B53" s="2" t="s">
        <v>98</v>
      </c>
      <c r="C53" s="2" t="s">
        <v>99</v>
      </c>
      <c r="D53" s="2" t="s">
        <v>122</v>
      </c>
      <c r="E53" s="3">
        <v>0</v>
      </c>
      <c r="F53" s="3">
        <v>0</v>
      </c>
      <c r="G53" s="3">
        <f t="shared" si="4"/>
        <v>0</v>
      </c>
      <c r="H53" s="182" t="s">
        <v>57</v>
      </c>
      <c r="I53" s="182" t="s">
        <v>42</v>
      </c>
      <c r="J53" s="2" t="s">
        <v>102</v>
      </c>
      <c r="K53" s="3">
        <v>3577500</v>
      </c>
      <c r="L53" s="3">
        <v>3577500</v>
      </c>
      <c r="M53" s="4">
        <f t="shared" si="5"/>
        <v>0</v>
      </c>
    </row>
    <row r="54" spans="1:14" ht="18.75" customHeight="1" x14ac:dyDescent="0.3">
      <c r="A54" s="192"/>
      <c r="B54" s="2" t="s">
        <v>50</v>
      </c>
      <c r="C54" s="2" t="s">
        <v>35</v>
      </c>
      <c r="D54" s="2" t="s">
        <v>17</v>
      </c>
      <c r="E54" s="3">
        <v>1000004</v>
      </c>
      <c r="F54" s="3">
        <v>4</v>
      </c>
      <c r="G54" s="3">
        <f t="shared" si="4"/>
        <v>1000000</v>
      </c>
      <c r="H54" s="181"/>
      <c r="I54" s="181"/>
      <c r="J54" s="79" t="s">
        <v>307</v>
      </c>
      <c r="K54" s="9">
        <v>7600000</v>
      </c>
      <c r="L54" s="9">
        <v>7600000</v>
      </c>
      <c r="M54" s="80">
        <f t="shared" si="5"/>
        <v>0</v>
      </c>
    </row>
    <row r="55" spans="1:14" ht="18.75" customHeight="1" x14ac:dyDescent="0.3">
      <c r="A55" s="192"/>
      <c r="B55" s="2" t="s">
        <v>51</v>
      </c>
      <c r="C55" s="2" t="s">
        <v>36</v>
      </c>
      <c r="D55" s="2" t="s">
        <v>123</v>
      </c>
      <c r="E55" s="3">
        <v>281224874</v>
      </c>
      <c r="F55" s="3">
        <v>31445129</v>
      </c>
      <c r="G55" s="3">
        <f t="shared" si="4"/>
        <v>249779745</v>
      </c>
      <c r="H55" s="182" t="s">
        <v>106</v>
      </c>
      <c r="I55" s="182" t="s">
        <v>107</v>
      </c>
      <c r="J55" s="2" t="s">
        <v>26</v>
      </c>
      <c r="K55" s="3">
        <v>238410504</v>
      </c>
      <c r="L55" s="3">
        <v>21419247</v>
      </c>
      <c r="M55" s="4">
        <f t="shared" si="5"/>
        <v>216991257</v>
      </c>
    </row>
    <row r="56" spans="1:14" ht="18.75" customHeight="1" x14ac:dyDescent="0.3">
      <c r="A56" s="192"/>
      <c r="B56" s="2" t="s">
        <v>112</v>
      </c>
      <c r="C56" s="2" t="s">
        <v>112</v>
      </c>
      <c r="D56" s="2" t="s">
        <v>112</v>
      </c>
      <c r="E56" s="3">
        <v>0</v>
      </c>
      <c r="F56" s="3">
        <v>386595581</v>
      </c>
      <c r="G56" s="3">
        <f t="shared" si="4"/>
        <v>-386595581</v>
      </c>
      <c r="H56" s="181"/>
      <c r="I56" s="181"/>
      <c r="J56" s="2" t="s">
        <v>111</v>
      </c>
      <c r="K56" s="3">
        <v>0</v>
      </c>
      <c r="L56" s="3">
        <v>216991257</v>
      </c>
      <c r="M56" s="4">
        <f t="shared" si="5"/>
        <v>-216991257</v>
      </c>
    </row>
    <row r="57" spans="1:14" ht="18.75" customHeight="1" x14ac:dyDescent="0.3">
      <c r="A57" s="192"/>
      <c r="B57" s="2"/>
      <c r="C57" s="2"/>
      <c r="D57" s="2"/>
      <c r="E57" s="3">
        <v>0</v>
      </c>
      <c r="F57" s="3"/>
      <c r="G57" s="3">
        <f t="shared" si="4"/>
        <v>0</v>
      </c>
      <c r="H57" s="189" t="s">
        <v>113</v>
      </c>
      <c r="I57" s="182" t="s">
        <v>45</v>
      </c>
      <c r="J57" s="2" t="s">
        <v>115</v>
      </c>
      <c r="K57" s="3">
        <v>309549</v>
      </c>
      <c r="L57" s="3">
        <v>132603</v>
      </c>
      <c r="M57" s="4">
        <f t="shared" si="5"/>
        <v>176946</v>
      </c>
    </row>
    <row r="58" spans="1:14" ht="18.75" customHeight="1" x14ac:dyDescent="0.3">
      <c r="A58" s="192"/>
      <c r="B58" s="6"/>
      <c r="C58" s="6"/>
      <c r="D58" s="6"/>
      <c r="E58" s="3">
        <v>0</v>
      </c>
      <c r="F58" s="3">
        <v>0</v>
      </c>
      <c r="G58" s="3">
        <f t="shared" si="4"/>
        <v>0</v>
      </c>
      <c r="H58" s="190"/>
      <c r="I58" s="180"/>
      <c r="J58" s="2" t="s">
        <v>29</v>
      </c>
      <c r="K58" s="3">
        <v>14607885</v>
      </c>
      <c r="L58" s="3">
        <v>14734249</v>
      </c>
      <c r="M58" s="4">
        <f t="shared" si="5"/>
        <v>-126364</v>
      </c>
    </row>
    <row r="59" spans="1:14" ht="18.75" customHeight="1" thickBot="1" x14ac:dyDescent="0.35">
      <c r="A59" s="193"/>
      <c r="B59" s="183" t="s">
        <v>117</v>
      </c>
      <c r="C59" s="184"/>
      <c r="D59" s="185"/>
      <c r="E59" s="28">
        <f>SUM(E47:E58)</f>
        <v>2869564000</v>
      </c>
      <c r="F59" s="28">
        <f>SUM(F47:F58)</f>
        <v>2935381963</v>
      </c>
      <c r="G59" s="28">
        <f>SUM(G47:G58)</f>
        <v>-65817963</v>
      </c>
      <c r="H59" s="183" t="s">
        <v>117</v>
      </c>
      <c r="I59" s="184"/>
      <c r="J59" s="185"/>
      <c r="K59" s="28">
        <f>SUM(K47:K58)</f>
        <v>2869564000</v>
      </c>
      <c r="L59" s="28">
        <f>SUM(L47:L58)</f>
        <v>2935381963</v>
      </c>
      <c r="M59" s="29">
        <f>SUM(M47:M58)</f>
        <v>-65817963</v>
      </c>
    </row>
    <row r="60" spans="1:14" ht="18.75" customHeight="1" x14ac:dyDescent="0.3">
      <c r="A60" s="186" t="s">
        <v>181</v>
      </c>
      <c r="B60" s="179" t="s">
        <v>9</v>
      </c>
      <c r="C60" s="2" t="s">
        <v>70</v>
      </c>
      <c r="D60" s="2" t="s">
        <v>11</v>
      </c>
      <c r="E60" s="3">
        <v>277803800</v>
      </c>
      <c r="F60" s="3">
        <v>277564370</v>
      </c>
      <c r="G60" s="3">
        <f>E60-F60</f>
        <v>239430</v>
      </c>
      <c r="H60" s="2" t="s">
        <v>129</v>
      </c>
      <c r="I60" s="2" t="s">
        <v>73</v>
      </c>
      <c r="J60" s="2" t="s">
        <v>20</v>
      </c>
      <c r="K60" s="3">
        <v>0</v>
      </c>
      <c r="L60" s="3">
        <v>0</v>
      </c>
      <c r="M60" s="4">
        <f>K60-L60</f>
        <v>0</v>
      </c>
    </row>
    <row r="61" spans="1:14" ht="18.75" customHeight="1" x14ac:dyDescent="0.3">
      <c r="A61" s="187"/>
      <c r="B61" s="180"/>
      <c r="C61" s="2" t="s">
        <v>132</v>
      </c>
      <c r="D61" s="2" t="s">
        <v>119</v>
      </c>
      <c r="E61" s="3">
        <v>2500000</v>
      </c>
      <c r="F61" s="3">
        <v>1874660</v>
      </c>
      <c r="G61" s="3">
        <f t="shared" ref="G61:G70" si="6">E61-F61</f>
        <v>625340</v>
      </c>
      <c r="H61" s="2" t="s">
        <v>76</v>
      </c>
      <c r="I61" s="2" t="s">
        <v>38</v>
      </c>
      <c r="J61" s="2" t="s">
        <v>21</v>
      </c>
      <c r="K61" s="3">
        <v>1344959000</v>
      </c>
      <c r="L61" s="3">
        <v>1350216844</v>
      </c>
      <c r="M61" s="4">
        <f t="shared" ref="M61:M70" si="7">K61-L61</f>
        <v>-5257844</v>
      </c>
    </row>
    <row r="62" spans="1:14" ht="18.75" customHeight="1" x14ac:dyDescent="0.3">
      <c r="A62" s="187"/>
      <c r="B62" s="181"/>
      <c r="C62" s="2" t="s">
        <v>79</v>
      </c>
      <c r="D62" s="7" t="s">
        <v>65</v>
      </c>
      <c r="E62" s="3">
        <v>22282800</v>
      </c>
      <c r="F62" s="3">
        <v>15727299</v>
      </c>
      <c r="G62" s="3">
        <f t="shared" si="6"/>
        <v>6555501</v>
      </c>
      <c r="H62" s="2" t="s">
        <v>139</v>
      </c>
      <c r="I62" s="2" t="s">
        <v>82</v>
      </c>
      <c r="J62" s="2" t="s">
        <v>83</v>
      </c>
      <c r="K62" s="3">
        <v>2118605000</v>
      </c>
      <c r="L62" s="3">
        <v>2118562500</v>
      </c>
      <c r="M62" s="4">
        <f t="shared" si="7"/>
        <v>42500</v>
      </c>
    </row>
    <row r="63" spans="1:14" ht="18.75" customHeight="1" x14ac:dyDescent="0.3">
      <c r="A63" s="187"/>
      <c r="B63" s="2" t="s">
        <v>84</v>
      </c>
      <c r="C63" s="2" t="s">
        <v>32</v>
      </c>
      <c r="D63" s="2" t="s">
        <v>120</v>
      </c>
      <c r="E63" s="3">
        <v>36420000</v>
      </c>
      <c r="F63" s="3">
        <v>35066500</v>
      </c>
      <c r="G63" s="3">
        <f t="shared" si="6"/>
        <v>1353500</v>
      </c>
      <c r="H63" s="182" t="s">
        <v>86</v>
      </c>
      <c r="I63" s="182" t="s">
        <v>87</v>
      </c>
      <c r="J63" s="2" t="s">
        <v>23</v>
      </c>
      <c r="K63" s="3">
        <v>17825000</v>
      </c>
      <c r="L63" s="3">
        <v>16825155</v>
      </c>
      <c r="M63" s="4">
        <f t="shared" si="7"/>
        <v>999845</v>
      </c>
      <c r="N63" s="78">
        <f>L63+L64</f>
        <v>25026961</v>
      </c>
    </row>
    <row r="64" spans="1:14" ht="18.75" customHeight="1" x14ac:dyDescent="0.3">
      <c r="A64" s="187"/>
      <c r="B64" s="2" t="s">
        <v>89</v>
      </c>
      <c r="C64" s="2" t="s">
        <v>90</v>
      </c>
      <c r="D64" s="2" t="s">
        <v>14</v>
      </c>
      <c r="E64" s="3">
        <v>3232420830</v>
      </c>
      <c r="F64" s="3">
        <v>3161305740</v>
      </c>
      <c r="G64" s="3">
        <f t="shared" si="6"/>
        <v>71115090</v>
      </c>
      <c r="H64" s="181"/>
      <c r="I64" s="181"/>
      <c r="J64" s="2" t="s">
        <v>24</v>
      </c>
      <c r="K64" s="3">
        <v>8435000</v>
      </c>
      <c r="L64" s="3">
        <v>8201806</v>
      </c>
      <c r="M64" s="4">
        <f t="shared" si="7"/>
        <v>233194</v>
      </c>
    </row>
    <row r="65" spans="1:14" ht="18.75" customHeight="1" x14ac:dyDescent="0.3">
      <c r="A65" s="187"/>
      <c r="B65" s="2" t="s">
        <v>48</v>
      </c>
      <c r="C65" s="2" t="s">
        <v>33</v>
      </c>
      <c r="D65" s="2" t="s">
        <v>121</v>
      </c>
      <c r="E65" s="3">
        <v>8122000</v>
      </c>
      <c r="F65" s="3">
        <v>8122000</v>
      </c>
      <c r="G65" s="3">
        <f t="shared" si="6"/>
        <v>0</v>
      </c>
      <c r="H65" s="2" t="s">
        <v>95</v>
      </c>
      <c r="I65" s="2" t="s">
        <v>41</v>
      </c>
      <c r="J65" s="2" t="s">
        <v>97</v>
      </c>
      <c r="K65" s="3">
        <v>0</v>
      </c>
      <c r="L65" s="3">
        <v>0</v>
      </c>
      <c r="M65" s="4">
        <f t="shared" si="7"/>
        <v>0</v>
      </c>
    </row>
    <row r="66" spans="1:14" ht="18.75" customHeight="1" x14ac:dyDescent="0.3">
      <c r="A66" s="187"/>
      <c r="B66" s="2" t="s">
        <v>98</v>
      </c>
      <c r="C66" s="2" t="s">
        <v>99</v>
      </c>
      <c r="D66" s="2" t="s">
        <v>182</v>
      </c>
      <c r="E66" s="3">
        <v>0</v>
      </c>
      <c r="F66" s="3">
        <v>0</v>
      </c>
      <c r="G66" s="3">
        <f t="shared" si="6"/>
        <v>0</v>
      </c>
      <c r="H66" s="2" t="s">
        <v>57</v>
      </c>
      <c r="I66" s="2" t="s">
        <v>42</v>
      </c>
      <c r="J66" s="2" t="s">
        <v>102</v>
      </c>
      <c r="K66" s="3">
        <v>8122000</v>
      </c>
      <c r="L66" s="3">
        <v>8122000</v>
      </c>
      <c r="M66" s="4">
        <f t="shared" si="7"/>
        <v>0</v>
      </c>
    </row>
    <row r="67" spans="1:14" ht="18.75" customHeight="1" x14ac:dyDescent="0.3">
      <c r="A67" s="187"/>
      <c r="B67" s="2" t="s">
        <v>50</v>
      </c>
      <c r="C67" s="2" t="s">
        <v>35</v>
      </c>
      <c r="D67" s="2" t="s">
        <v>17</v>
      </c>
      <c r="E67" s="3">
        <v>0</v>
      </c>
      <c r="F67" s="3">
        <v>0</v>
      </c>
      <c r="G67" s="3">
        <f t="shared" si="6"/>
        <v>0</v>
      </c>
      <c r="H67" s="182" t="s">
        <v>106</v>
      </c>
      <c r="I67" s="182" t="s">
        <v>107</v>
      </c>
      <c r="J67" s="2" t="s">
        <v>26</v>
      </c>
      <c r="K67" s="3">
        <v>590485782</v>
      </c>
      <c r="L67" s="3">
        <v>590485782</v>
      </c>
      <c r="M67" s="4">
        <f t="shared" si="7"/>
        <v>0</v>
      </c>
    </row>
    <row r="68" spans="1:14" ht="18.75" customHeight="1" x14ac:dyDescent="0.3">
      <c r="A68" s="187"/>
      <c r="B68" s="2" t="s">
        <v>51</v>
      </c>
      <c r="C68" s="2" t="s">
        <v>36</v>
      </c>
      <c r="D68" s="2" t="s">
        <v>123</v>
      </c>
      <c r="E68" s="3">
        <v>589722570</v>
      </c>
      <c r="F68" s="3">
        <v>213935691</v>
      </c>
      <c r="G68" s="3">
        <f t="shared" si="6"/>
        <v>375786879</v>
      </c>
      <c r="H68" s="181"/>
      <c r="I68" s="181"/>
      <c r="J68" s="2" t="s">
        <v>111</v>
      </c>
      <c r="K68" s="3">
        <v>2245058</v>
      </c>
      <c r="L68" s="3">
        <v>2245058</v>
      </c>
      <c r="M68" s="4">
        <f t="shared" si="7"/>
        <v>0</v>
      </c>
    </row>
    <row r="69" spans="1:14" ht="18.75" customHeight="1" x14ac:dyDescent="0.3">
      <c r="A69" s="187"/>
      <c r="B69" s="2" t="s">
        <v>112</v>
      </c>
      <c r="C69" s="2" t="s">
        <v>112</v>
      </c>
      <c r="D69" s="2" t="s">
        <v>112</v>
      </c>
      <c r="E69" s="3">
        <v>0</v>
      </c>
      <c r="F69" s="3">
        <v>441769461</v>
      </c>
      <c r="G69" s="3">
        <f t="shared" si="6"/>
        <v>-441769461</v>
      </c>
      <c r="H69" s="182" t="s">
        <v>113</v>
      </c>
      <c r="I69" s="182" t="s">
        <v>45</v>
      </c>
      <c r="J69" s="2" t="s">
        <v>115</v>
      </c>
      <c r="K69" s="3">
        <v>545170</v>
      </c>
      <c r="L69" s="3">
        <v>409188</v>
      </c>
      <c r="M69" s="4">
        <f t="shared" si="7"/>
        <v>135982</v>
      </c>
    </row>
    <row r="70" spans="1:14" ht="18.75" customHeight="1" x14ac:dyDescent="0.3">
      <c r="A70" s="187"/>
      <c r="B70" s="6"/>
      <c r="C70" s="6"/>
      <c r="D70" s="6"/>
      <c r="E70" s="3">
        <v>0</v>
      </c>
      <c r="F70" s="3">
        <v>0</v>
      </c>
      <c r="G70" s="3">
        <f t="shared" si="6"/>
        <v>0</v>
      </c>
      <c r="H70" s="181"/>
      <c r="I70" s="181"/>
      <c r="J70" s="2" t="s">
        <v>29</v>
      </c>
      <c r="K70" s="3">
        <v>78049990</v>
      </c>
      <c r="L70" s="3">
        <v>60297388</v>
      </c>
      <c r="M70" s="4">
        <f t="shared" si="7"/>
        <v>17752602</v>
      </c>
    </row>
    <row r="71" spans="1:14" ht="18.75" customHeight="1" thickBot="1" x14ac:dyDescent="0.35">
      <c r="A71" s="188"/>
      <c r="B71" s="183" t="s">
        <v>117</v>
      </c>
      <c r="C71" s="184"/>
      <c r="D71" s="185"/>
      <c r="E71" s="28">
        <f>SUM(E60:E70)</f>
        <v>4169272000</v>
      </c>
      <c r="F71" s="28">
        <f>SUM(F60:F70)</f>
        <v>4155365721</v>
      </c>
      <c r="G71" s="28">
        <f>SUM(G60:G70)</f>
        <v>13906279</v>
      </c>
      <c r="H71" s="183" t="s">
        <v>117</v>
      </c>
      <c r="I71" s="184"/>
      <c r="J71" s="185"/>
      <c r="K71" s="28">
        <f>SUM(K60:K70)</f>
        <v>4169272000</v>
      </c>
      <c r="L71" s="28">
        <f>SUM(L60:L70)</f>
        <v>4155365721</v>
      </c>
      <c r="M71" s="29">
        <f>SUM(M60:M70)</f>
        <v>13906279</v>
      </c>
    </row>
    <row r="72" spans="1:14" ht="18.75" customHeight="1" x14ac:dyDescent="0.3">
      <c r="A72" s="176" t="s">
        <v>124</v>
      </c>
      <c r="B72" s="179" t="s">
        <v>9</v>
      </c>
      <c r="C72" s="2" t="s">
        <v>70</v>
      </c>
      <c r="D72" s="2" t="s">
        <v>11</v>
      </c>
      <c r="E72" s="3">
        <v>264800000</v>
      </c>
      <c r="F72" s="3">
        <v>261257530</v>
      </c>
      <c r="G72" s="3">
        <f t="shared" ref="G72:G82" si="8">E72-F72</f>
        <v>3542470</v>
      </c>
      <c r="H72" s="2" t="s">
        <v>72</v>
      </c>
      <c r="I72" s="2" t="s">
        <v>37</v>
      </c>
      <c r="J72" s="2" t="s">
        <v>20</v>
      </c>
      <c r="K72" s="3">
        <v>0</v>
      </c>
      <c r="L72" s="3">
        <v>0</v>
      </c>
      <c r="M72" s="4">
        <f>K72-L72</f>
        <v>0</v>
      </c>
    </row>
    <row r="73" spans="1:14" ht="18.75" customHeight="1" x14ac:dyDescent="0.3">
      <c r="A73" s="177"/>
      <c r="B73" s="180"/>
      <c r="C73" s="2" t="s">
        <v>30</v>
      </c>
      <c r="D73" s="2" t="s">
        <v>119</v>
      </c>
      <c r="E73" s="3">
        <v>0</v>
      </c>
      <c r="F73" s="3">
        <v>0</v>
      </c>
      <c r="G73" s="3">
        <f t="shared" si="8"/>
        <v>0</v>
      </c>
      <c r="H73" s="2" t="s">
        <v>53</v>
      </c>
      <c r="I73" s="2" t="s">
        <v>38</v>
      </c>
      <c r="J73" s="2" t="s">
        <v>21</v>
      </c>
      <c r="K73" s="3">
        <v>7000000</v>
      </c>
      <c r="L73" s="3">
        <v>7008900</v>
      </c>
      <c r="M73" s="4">
        <f t="shared" ref="M73:M82" si="9">K73-L73</f>
        <v>-8900</v>
      </c>
    </row>
    <row r="74" spans="1:14" ht="18.75" customHeight="1" x14ac:dyDescent="0.3">
      <c r="A74" s="177"/>
      <c r="B74" s="181"/>
      <c r="C74" s="2" t="s">
        <v>31</v>
      </c>
      <c r="D74" s="7" t="s">
        <v>65</v>
      </c>
      <c r="E74" s="3">
        <v>85500000</v>
      </c>
      <c r="F74" s="3">
        <v>71626623</v>
      </c>
      <c r="G74" s="3">
        <f t="shared" si="8"/>
        <v>13873377</v>
      </c>
      <c r="H74" s="2" t="s">
        <v>54</v>
      </c>
      <c r="I74" s="2" t="s">
        <v>82</v>
      </c>
      <c r="J74" s="2" t="s">
        <v>22</v>
      </c>
      <c r="K74" s="3">
        <f>331030710+277029000</f>
        <v>608059710</v>
      </c>
      <c r="L74" s="3">
        <f>608562060</f>
        <v>608562060</v>
      </c>
      <c r="M74" s="4">
        <f t="shared" si="9"/>
        <v>-502350</v>
      </c>
    </row>
    <row r="75" spans="1:14" ht="18.75" customHeight="1" x14ac:dyDescent="0.3">
      <c r="A75" s="177"/>
      <c r="B75" s="2" t="s">
        <v>84</v>
      </c>
      <c r="C75" s="2" t="s">
        <v>32</v>
      </c>
      <c r="D75" s="2" t="s">
        <v>120</v>
      </c>
      <c r="E75" s="3">
        <v>0</v>
      </c>
      <c r="F75" s="3">
        <v>0</v>
      </c>
      <c r="G75" s="3">
        <f t="shared" si="8"/>
        <v>0</v>
      </c>
      <c r="H75" s="182" t="s">
        <v>55</v>
      </c>
      <c r="I75" s="182" t="s">
        <v>40</v>
      </c>
      <c r="J75" s="2" t="s">
        <v>23</v>
      </c>
      <c r="K75" s="3">
        <v>97000000</v>
      </c>
      <c r="L75" s="3">
        <v>96668371</v>
      </c>
      <c r="M75" s="4">
        <f t="shared" si="9"/>
        <v>331629</v>
      </c>
      <c r="N75" s="78">
        <f>L75+L76</f>
        <v>172127359</v>
      </c>
    </row>
    <row r="76" spans="1:14" ht="18.75" customHeight="1" x14ac:dyDescent="0.3">
      <c r="A76" s="177"/>
      <c r="B76" s="2" t="s">
        <v>47</v>
      </c>
      <c r="C76" s="2" t="s">
        <v>66</v>
      </c>
      <c r="D76" s="2" t="s">
        <v>14</v>
      </c>
      <c r="E76" s="3">
        <v>506420900</v>
      </c>
      <c r="F76" s="3">
        <f>446917341</f>
        <v>446917341</v>
      </c>
      <c r="G76" s="3">
        <f t="shared" si="8"/>
        <v>59503559</v>
      </c>
      <c r="H76" s="181"/>
      <c r="I76" s="181"/>
      <c r="J76" s="2" t="s">
        <v>24</v>
      </c>
      <c r="K76" s="3">
        <f>49680849+20649000</f>
        <v>70329849</v>
      </c>
      <c r="L76" s="3">
        <v>75458988</v>
      </c>
      <c r="M76" s="4">
        <f t="shared" si="9"/>
        <v>-5129139</v>
      </c>
    </row>
    <row r="77" spans="1:14" ht="18.75" customHeight="1" x14ac:dyDescent="0.3">
      <c r="A77" s="177"/>
      <c r="B77" s="2" t="s">
        <v>48</v>
      </c>
      <c r="C77" s="2" t="s">
        <v>33</v>
      </c>
      <c r="D77" s="2" t="s">
        <v>121</v>
      </c>
      <c r="E77" s="3">
        <v>0</v>
      </c>
      <c r="F77" s="3">
        <v>0</v>
      </c>
      <c r="G77" s="3">
        <f t="shared" si="8"/>
        <v>0</v>
      </c>
      <c r="H77" s="2" t="s">
        <v>95</v>
      </c>
      <c r="I77" s="2" t="s">
        <v>41</v>
      </c>
      <c r="J77" s="2" t="s">
        <v>97</v>
      </c>
      <c r="K77" s="3">
        <v>0</v>
      </c>
      <c r="L77" s="3">
        <v>0</v>
      </c>
      <c r="M77" s="4">
        <f t="shared" si="9"/>
        <v>0</v>
      </c>
    </row>
    <row r="78" spans="1:14" ht="18.75" customHeight="1" x14ac:dyDescent="0.3">
      <c r="A78" s="177"/>
      <c r="B78" s="2" t="s">
        <v>98</v>
      </c>
      <c r="C78" s="2" t="s">
        <v>99</v>
      </c>
      <c r="D78" s="2" t="s">
        <v>122</v>
      </c>
      <c r="E78" s="3">
        <v>0</v>
      </c>
      <c r="F78" s="3">
        <v>0</v>
      </c>
      <c r="G78" s="3">
        <f t="shared" si="8"/>
        <v>0</v>
      </c>
      <c r="H78" s="2" t="s">
        <v>57</v>
      </c>
      <c r="I78" s="2" t="s">
        <v>42</v>
      </c>
      <c r="J78" s="2" t="s">
        <v>102</v>
      </c>
      <c r="K78" s="3">
        <v>30000000</v>
      </c>
      <c r="L78" s="3">
        <v>30000000</v>
      </c>
      <c r="M78" s="4">
        <f t="shared" si="9"/>
        <v>0</v>
      </c>
    </row>
    <row r="79" spans="1:14" ht="18.75" customHeight="1" x14ac:dyDescent="0.3">
      <c r="A79" s="177"/>
      <c r="B79" s="2" t="s">
        <v>103</v>
      </c>
      <c r="C79" s="2" t="s">
        <v>35</v>
      </c>
      <c r="D79" s="2" t="s">
        <v>17</v>
      </c>
      <c r="E79" s="3">
        <v>2300000</v>
      </c>
      <c r="F79" s="3">
        <v>2151667</v>
      </c>
      <c r="G79" s="3">
        <f t="shared" si="8"/>
        <v>148333</v>
      </c>
      <c r="H79" s="182" t="s">
        <v>106</v>
      </c>
      <c r="I79" s="182" t="s">
        <v>107</v>
      </c>
      <c r="J79" s="2" t="s">
        <v>26</v>
      </c>
      <c r="K79" s="3">
        <f>51110441-25722014</f>
        <v>25388427</v>
      </c>
      <c r="L79" s="3">
        <v>25388427</v>
      </c>
      <c r="M79" s="4">
        <f t="shared" si="9"/>
        <v>0</v>
      </c>
    </row>
    <row r="80" spans="1:14" ht="18.75" customHeight="1" x14ac:dyDescent="0.3">
      <c r="A80" s="177"/>
      <c r="B80" s="2" t="s">
        <v>51</v>
      </c>
      <c r="C80" s="2" t="s">
        <v>36</v>
      </c>
      <c r="D80" s="2" t="s">
        <v>123</v>
      </c>
      <c r="E80" s="3">
        <v>7979100</v>
      </c>
      <c r="F80" s="3">
        <v>3486915</v>
      </c>
      <c r="G80" s="3">
        <f t="shared" si="8"/>
        <v>4492185</v>
      </c>
      <c r="H80" s="181"/>
      <c r="I80" s="181"/>
      <c r="J80" s="2" t="s">
        <v>111</v>
      </c>
      <c r="K80" s="3">
        <v>25722014</v>
      </c>
      <c r="L80" s="3">
        <v>25722014</v>
      </c>
      <c r="M80" s="4">
        <f t="shared" si="9"/>
        <v>0</v>
      </c>
    </row>
    <row r="81" spans="1:14" ht="18.75" customHeight="1" x14ac:dyDescent="0.3">
      <c r="A81" s="177"/>
      <c r="B81" s="2" t="s">
        <v>112</v>
      </c>
      <c r="C81" s="2" t="s">
        <v>112</v>
      </c>
      <c r="D81" s="2" t="s">
        <v>112</v>
      </c>
      <c r="E81" s="3">
        <v>0</v>
      </c>
      <c r="F81" s="3">
        <v>88774706</v>
      </c>
      <c r="G81" s="3">
        <f t="shared" si="8"/>
        <v>-88774706</v>
      </c>
      <c r="H81" s="182" t="s">
        <v>113</v>
      </c>
      <c r="I81" s="182" t="s">
        <v>45</v>
      </c>
      <c r="J81" s="2" t="s">
        <v>115</v>
      </c>
      <c r="K81" s="3">
        <v>0</v>
      </c>
      <c r="L81" s="3">
        <v>99435</v>
      </c>
      <c r="M81" s="4">
        <f t="shared" si="9"/>
        <v>-99435</v>
      </c>
    </row>
    <row r="82" spans="1:14" ht="18.75" customHeight="1" x14ac:dyDescent="0.3">
      <c r="A82" s="177"/>
      <c r="B82" s="6"/>
      <c r="C82" s="6"/>
      <c r="D82" s="6"/>
      <c r="E82" s="3">
        <v>0</v>
      </c>
      <c r="F82" s="3">
        <v>0</v>
      </c>
      <c r="G82" s="3">
        <f t="shared" si="8"/>
        <v>0</v>
      </c>
      <c r="H82" s="181"/>
      <c r="I82" s="181"/>
      <c r="J82" s="2" t="s">
        <v>29</v>
      </c>
      <c r="K82" s="3">
        <v>3500000</v>
      </c>
      <c r="L82" s="3">
        <v>5306587</v>
      </c>
      <c r="M82" s="4">
        <f t="shared" si="9"/>
        <v>-1806587</v>
      </c>
    </row>
    <row r="83" spans="1:14" ht="18.75" customHeight="1" thickBot="1" x14ac:dyDescent="0.35">
      <c r="A83" s="178"/>
      <c r="B83" s="183" t="s">
        <v>117</v>
      </c>
      <c r="C83" s="184"/>
      <c r="D83" s="185"/>
      <c r="E83" s="28">
        <f>SUM(E72:E82)</f>
        <v>867000000</v>
      </c>
      <c r="F83" s="28">
        <f>SUM(F72:F82)</f>
        <v>874214782</v>
      </c>
      <c r="G83" s="28">
        <f>SUM(G72:G82)</f>
        <v>-7214782</v>
      </c>
      <c r="H83" s="183" t="s">
        <v>117</v>
      </c>
      <c r="I83" s="184"/>
      <c r="J83" s="185"/>
      <c r="K83" s="28">
        <f>SUM(K72:K82)</f>
        <v>867000000</v>
      </c>
      <c r="L83" s="28">
        <f>SUM(L72:L82)</f>
        <v>874214782</v>
      </c>
      <c r="M83" s="29">
        <f>SUM(M72:M82)</f>
        <v>-7214782</v>
      </c>
    </row>
    <row r="84" spans="1:14" customFormat="1" ht="18.75" customHeight="1" x14ac:dyDescent="0.3">
      <c r="A84" s="167" t="s">
        <v>304</v>
      </c>
      <c r="B84" s="170" t="s">
        <v>184</v>
      </c>
      <c r="C84" s="30" t="s">
        <v>185</v>
      </c>
      <c r="D84" s="30" t="s">
        <v>186</v>
      </c>
      <c r="E84" s="31">
        <v>1788897519</v>
      </c>
      <c r="F84" s="32">
        <v>1681587464</v>
      </c>
      <c r="G84" s="33">
        <v>107310055</v>
      </c>
      <c r="H84" s="34" t="s">
        <v>260</v>
      </c>
      <c r="I84" s="35" t="s">
        <v>261</v>
      </c>
      <c r="J84" s="36" t="s">
        <v>262</v>
      </c>
      <c r="K84" s="37">
        <v>481162548</v>
      </c>
      <c r="L84" s="38">
        <v>432531029</v>
      </c>
      <c r="M84" s="39">
        <v>48631519</v>
      </c>
      <c r="N84" s="83"/>
    </row>
    <row r="85" spans="1:14" customFormat="1" ht="18.75" customHeight="1" x14ac:dyDescent="0.3">
      <c r="A85" s="168"/>
      <c r="B85" s="171"/>
      <c r="C85" s="85" t="s">
        <v>190</v>
      </c>
      <c r="D85" s="85" t="s">
        <v>191</v>
      </c>
      <c r="E85" s="41">
        <v>27700000</v>
      </c>
      <c r="F85" s="38">
        <v>12825450</v>
      </c>
      <c r="G85" s="42">
        <v>14874550</v>
      </c>
      <c r="H85" s="76" t="s">
        <v>303</v>
      </c>
      <c r="I85" s="43" t="s">
        <v>305</v>
      </c>
      <c r="J85" s="44" t="s">
        <v>306</v>
      </c>
      <c r="K85" s="45">
        <v>2208000</v>
      </c>
      <c r="L85" s="38">
        <v>2194500</v>
      </c>
      <c r="M85" s="39">
        <v>13500</v>
      </c>
      <c r="N85" s="83"/>
    </row>
    <row r="86" spans="1:14" customFormat="1" ht="18.75" customHeight="1" x14ac:dyDescent="0.3">
      <c r="A86" s="168"/>
      <c r="B86" s="161"/>
      <c r="C86" s="46" t="s">
        <v>195</v>
      </c>
      <c r="D86" s="46" t="s">
        <v>196</v>
      </c>
      <c r="E86" s="41">
        <v>276636000</v>
      </c>
      <c r="F86" s="38">
        <v>129033678</v>
      </c>
      <c r="G86" s="42">
        <v>147602322</v>
      </c>
      <c r="H86" s="47" t="s">
        <v>263</v>
      </c>
      <c r="I86" s="85" t="s">
        <v>264</v>
      </c>
      <c r="J86" s="85" t="s">
        <v>265</v>
      </c>
      <c r="K86" s="45">
        <v>478864000</v>
      </c>
      <c r="L86" s="45">
        <v>479009533</v>
      </c>
      <c r="M86" s="39">
        <v>-145533</v>
      </c>
      <c r="N86" s="83"/>
    </row>
    <row r="87" spans="1:14" customFormat="1" ht="18.75" customHeight="1" x14ac:dyDescent="0.3">
      <c r="A87" s="168"/>
      <c r="B87" s="47" t="s">
        <v>200</v>
      </c>
      <c r="C87" s="85" t="s">
        <v>201</v>
      </c>
      <c r="D87" s="85" t="s">
        <v>247</v>
      </c>
      <c r="E87" s="41">
        <v>179225000</v>
      </c>
      <c r="F87" s="38">
        <v>74668120</v>
      </c>
      <c r="G87" s="42">
        <v>104556880</v>
      </c>
      <c r="H87" s="160" t="s">
        <v>266</v>
      </c>
      <c r="I87" s="165" t="s">
        <v>267</v>
      </c>
      <c r="J87" s="85" t="s">
        <v>268</v>
      </c>
      <c r="K87" s="45"/>
      <c r="L87" s="45">
        <v>11300000</v>
      </c>
      <c r="M87" s="39">
        <v>-11300000</v>
      </c>
      <c r="N87" s="83">
        <f>L87+L88</f>
        <v>94047390</v>
      </c>
    </row>
    <row r="88" spans="1:14" customFormat="1" ht="18.75" customHeight="1" x14ac:dyDescent="0.3">
      <c r="A88" s="168"/>
      <c r="B88" s="48" t="s">
        <v>206</v>
      </c>
      <c r="C88" s="46" t="s">
        <v>240</v>
      </c>
      <c r="D88" s="46" t="s">
        <v>269</v>
      </c>
      <c r="E88" s="38">
        <v>871110000</v>
      </c>
      <c r="F88" s="38">
        <v>558393068</v>
      </c>
      <c r="G88" s="42">
        <v>312716932</v>
      </c>
      <c r="H88" s="161"/>
      <c r="I88" s="172"/>
      <c r="J88" s="85" t="s">
        <v>270</v>
      </c>
      <c r="K88" s="45">
        <v>77200000</v>
      </c>
      <c r="L88" s="45">
        <v>82747390</v>
      </c>
      <c r="M88" s="39">
        <v>-5547390</v>
      </c>
      <c r="N88" s="83"/>
    </row>
    <row r="89" spans="1:14" customFormat="1" ht="18.75" customHeight="1" x14ac:dyDescent="0.3">
      <c r="A89" s="168"/>
      <c r="B89" s="48" t="s">
        <v>248</v>
      </c>
      <c r="C89" s="46" t="s">
        <v>249</v>
      </c>
      <c r="D89" s="46" t="s">
        <v>212</v>
      </c>
      <c r="E89" s="38"/>
      <c r="F89" s="38"/>
      <c r="G89" s="42">
        <v>0</v>
      </c>
      <c r="H89" s="160" t="s">
        <v>271</v>
      </c>
      <c r="I89" s="165" t="s">
        <v>272</v>
      </c>
      <c r="J89" s="46" t="s">
        <v>273</v>
      </c>
      <c r="K89" s="45">
        <v>1445079268</v>
      </c>
      <c r="L89" s="45">
        <v>1444978348</v>
      </c>
      <c r="M89" s="39">
        <v>100920</v>
      </c>
      <c r="N89" s="83"/>
    </row>
    <row r="90" spans="1:14" customFormat="1" ht="18.75" customHeight="1" x14ac:dyDescent="0.3">
      <c r="A90" s="168"/>
      <c r="B90" s="48" t="s">
        <v>274</v>
      </c>
      <c r="C90" s="46" t="s">
        <v>275</v>
      </c>
      <c r="D90" s="46" t="s">
        <v>276</v>
      </c>
      <c r="E90" s="38"/>
      <c r="F90" s="38"/>
      <c r="G90" s="42">
        <v>0</v>
      </c>
      <c r="H90" s="161"/>
      <c r="I90" s="172"/>
      <c r="J90" s="46" t="s">
        <v>277</v>
      </c>
      <c r="K90" s="45">
        <v>256987580</v>
      </c>
      <c r="L90" s="45">
        <v>217103480</v>
      </c>
      <c r="M90" s="39">
        <v>39884100</v>
      </c>
      <c r="N90" s="83"/>
    </row>
    <row r="91" spans="1:14" customFormat="1" ht="18.75" customHeight="1" x14ac:dyDescent="0.3">
      <c r="A91" s="168"/>
      <c r="B91" s="48" t="s">
        <v>278</v>
      </c>
      <c r="C91" s="46" t="s">
        <v>279</v>
      </c>
      <c r="D91" s="46" t="s">
        <v>280</v>
      </c>
      <c r="E91" s="38">
        <v>3543411</v>
      </c>
      <c r="F91" s="38">
        <v>1184950</v>
      </c>
      <c r="G91" s="42">
        <v>2358461</v>
      </c>
      <c r="H91" s="47" t="s">
        <v>281</v>
      </c>
      <c r="I91" s="85" t="s">
        <v>282</v>
      </c>
      <c r="J91" s="85" t="s">
        <v>283</v>
      </c>
      <c r="K91" s="45"/>
      <c r="L91" s="49"/>
      <c r="M91" s="39">
        <v>0</v>
      </c>
      <c r="N91" s="83"/>
    </row>
    <row r="92" spans="1:14" customFormat="1" ht="18.75" customHeight="1" x14ac:dyDescent="0.3">
      <c r="A92" s="168"/>
      <c r="B92" s="47" t="s">
        <v>284</v>
      </c>
      <c r="C92" s="85" t="s">
        <v>285</v>
      </c>
      <c r="D92" s="85" t="s">
        <v>286</v>
      </c>
      <c r="E92" s="38">
        <v>48244940</v>
      </c>
      <c r="F92" s="38">
        <v>0</v>
      </c>
      <c r="G92" s="42">
        <v>48244940</v>
      </c>
      <c r="H92" s="47" t="s">
        <v>287</v>
      </c>
      <c r="I92" s="85" t="s">
        <v>288</v>
      </c>
      <c r="J92" s="85" t="s">
        <v>289</v>
      </c>
      <c r="K92" s="45"/>
      <c r="L92" s="49"/>
      <c r="M92" s="39">
        <v>0</v>
      </c>
      <c r="N92" s="83"/>
    </row>
    <row r="93" spans="1:14" customFormat="1" ht="18.75" customHeight="1" x14ac:dyDescent="0.3">
      <c r="A93" s="168"/>
      <c r="B93" s="173" t="s">
        <v>290</v>
      </c>
      <c r="C93" s="175" t="s">
        <v>291</v>
      </c>
      <c r="D93" s="85" t="s">
        <v>250</v>
      </c>
      <c r="E93" s="38">
        <v>18000000</v>
      </c>
      <c r="F93" s="38">
        <v>18000000</v>
      </c>
      <c r="G93" s="42">
        <v>0</v>
      </c>
      <c r="H93" s="160" t="s">
        <v>292</v>
      </c>
      <c r="I93" s="165" t="s">
        <v>293</v>
      </c>
      <c r="J93" s="85" t="s">
        <v>294</v>
      </c>
      <c r="K93" s="45">
        <v>446098428</v>
      </c>
      <c r="L93" s="45">
        <v>602380221</v>
      </c>
      <c r="M93" s="39">
        <v>-156281793</v>
      </c>
      <c r="N93" s="83"/>
    </row>
    <row r="94" spans="1:14" customFormat="1" ht="18.75" customHeight="1" x14ac:dyDescent="0.3">
      <c r="A94" s="168"/>
      <c r="B94" s="174"/>
      <c r="C94" s="175"/>
      <c r="D94" s="85" t="s">
        <v>295</v>
      </c>
      <c r="E94" s="38">
        <v>18000000</v>
      </c>
      <c r="F94" s="38">
        <v>18000000</v>
      </c>
      <c r="G94" s="42">
        <v>0</v>
      </c>
      <c r="H94" s="161"/>
      <c r="I94" s="172"/>
      <c r="J94" s="85" t="s">
        <v>302</v>
      </c>
      <c r="K94" s="45">
        <v>239734083</v>
      </c>
      <c r="L94" s="45">
        <v>83452290</v>
      </c>
      <c r="M94" s="39">
        <v>156281793</v>
      </c>
      <c r="N94" s="83"/>
    </row>
    <row r="95" spans="1:14" customFormat="1" ht="18.75" customHeight="1" x14ac:dyDescent="0.3">
      <c r="A95" s="168"/>
      <c r="B95" s="157" t="s">
        <v>296</v>
      </c>
      <c r="C95" s="159" t="s">
        <v>297</v>
      </c>
      <c r="D95" s="85" t="s">
        <v>298</v>
      </c>
      <c r="E95" s="38">
        <v>174034896</v>
      </c>
      <c r="F95" s="38"/>
      <c r="G95" s="42">
        <v>174034896</v>
      </c>
      <c r="H95" s="160" t="s">
        <v>251</v>
      </c>
      <c r="I95" s="162" t="s">
        <v>252</v>
      </c>
      <c r="J95" s="85" t="s">
        <v>235</v>
      </c>
      <c r="K95" s="45">
        <v>492942</v>
      </c>
      <c r="L95" s="45">
        <v>403966</v>
      </c>
      <c r="M95" s="39">
        <v>88976</v>
      </c>
      <c r="N95" s="83"/>
    </row>
    <row r="96" spans="1:14" customFormat="1" ht="18.75" customHeight="1" x14ac:dyDescent="0.3">
      <c r="A96" s="168"/>
      <c r="B96" s="158"/>
      <c r="C96" s="159"/>
      <c r="D96" s="85" t="s">
        <v>299</v>
      </c>
      <c r="E96" s="38">
        <v>167703083</v>
      </c>
      <c r="F96" s="38"/>
      <c r="G96" s="42">
        <v>167703083</v>
      </c>
      <c r="H96" s="161"/>
      <c r="I96" s="163"/>
      <c r="J96" s="85" t="s">
        <v>236</v>
      </c>
      <c r="K96" s="50">
        <v>109268000</v>
      </c>
      <c r="L96" s="50">
        <v>139206371</v>
      </c>
      <c r="M96" s="39">
        <v>-29938371</v>
      </c>
      <c r="N96" s="83"/>
    </row>
    <row r="97" spans="1:14" customFormat="1" ht="18.75" customHeight="1" x14ac:dyDescent="0.3">
      <c r="A97" s="168"/>
      <c r="B97" s="48" t="s">
        <v>232</v>
      </c>
      <c r="C97" s="46" t="s">
        <v>232</v>
      </c>
      <c r="D97" s="85" t="s">
        <v>300</v>
      </c>
      <c r="E97" s="51"/>
      <c r="F97" s="38">
        <v>1037614398</v>
      </c>
      <c r="G97" s="42">
        <v>-1037614398</v>
      </c>
      <c r="H97" s="160" t="s">
        <v>253</v>
      </c>
      <c r="I97" s="165" t="s">
        <v>254</v>
      </c>
      <c r="J97" s="85" t="s">
        <v>250</v>
      </c>
      <c r="K97" s="45">
        <v>18000000</v>
      </c>
      <c r="L97" s="45">
        <v>18000000</v>
      </c>
      <c r="M97" s="39">
        <v>0</v>
      </c>
      <c r="N97" s="83"/>
    </row>
    <row r="98" spans="1:14" customFormat="1" ht="18.75" customHeight="1" thickBot="1" x14ac:dyDescent="0.35">
      <c r="A98" s="168"/>
      <c r="B98" s="52"/>
      <c r="C98" s="53"/>
      <c r="D98" s="54"/>
      <c r="E98" s="55"/>
      <c r="F98" s="56"/>
      <c r="G98" s="57"/>
      <c r="H98" s="164"/>
      <c r="I98" s="166"/>
      <c r="J98" s="54" t="s">
        <v>255</v>
      </c>
      <c r="K98" s="58">
        <v>18000000</v>
      </c>
      <c r="L98" s="58">
        <v>18000000</v>
      </c>
      <c r="M98" s="59">
        <v>0</v>
      </c>
      <c r="N98" s="83"/>
    </row>
    <row r="99" spans="1:14" customFormat="1" ht="18.75" customHeight="1" thickTop="1" thickBot="1" x14ac:dyDescent="0.35">
      <c r="A99" s="169"/>
      <c r="B99" s="60" t="s">
        <v>301</v>
      </c>
      <c r="C99" s="61"/>
      <c r="D99" s="62"/>
      <c r="E99" s="63">
        <f>SUM(E84:E98)</f>
        <v>3573094849</v>
      </c>
      <c r="F99" s="63">
        <f>SUM(F84:F98)</f>
        <v>3531307128</v>
      </c>
      <c r="G99" s="64">
        <f>SUM(G84:G98)</f>
        <v>41787721</v>
      </c>
      <c r="H99" s="60" t="s">
        <v>301</v>
      </c>
      <c r="I99" s="62"/>
      <c r="J99" s="65"/>
      <c r="K99" s="66">
        <f>SUM(K84:K98)</f>
        <v>3573094849</v>
      </c>
      <c r="L99" s="66">
        <f>SUM(L84:L98)</f>
        <v>3531307128</v>
      </c>
      <c r="M99" s="67">
        <f>SUM(M84:M98)</f>
        <v>41787721</v>
      </c>
      <c r="N99" s="83"/>
    </row>
    <row r="100" spans="1:14" ht="18.75" customHeight="1" x14ac:dyDescent="0.3">
      <c r="A100" s="148" t="s">
        <v>183</v>
      </c>
      <c r="B100" s="150" t="s">
        <v>184</v>
      </c>
      <c r="C100" s="11" t="s">
        <v>185</v>
      </c>
      <c r="D100" s="11" t="s">
        <v>186</v>
      </c>
      <c r="E100" s="12">
        <v>173295480</v>
      </c>
      <c r="F100" s="12">
        <v>171615480</v>
      </c>
      <c r="G100" s="12">
        <f>E100-F100</f>
        <v>1680000</v>
      </c>
      <c r="H100" s="11" t="s">
        <v>187</v>
      </c>
      <c r="I100" s="11" t="s">
        <v>188</v>
      </c>
      <c r="J100" s="11" t="s">
        <v>189</v>
      </c>
      <c r="K100" s="12">
        <v>0</v>
      </c>
      <c r="L100" s="12">
        <v>0</v>
      </c>
      <c r="M100" s="13">
        <f>K100-L100</f>
        <v>0</v>
      </c>
    </row>
    <row r="101" spans="1:14" ht="18.75" customHeight="1" x14ac:dyDescent="0.3">
      <c r="A101" s="149"/>
      <c r="B101" s="151"/>
      <c r="C101" s="11" t="s">
        <v>190</v>
      </c>
      <c r="D101" s="11" t="s">
        <v>191</v>
      </c>
      <c r="E101" s="12">
        <v>270000</v>
      </c>
      <c r="F101" s="12">
        <v>120000</v>
      </c>
      <c r="G101" s="12">
        <f t="shared" ref="G101:G110" si="10">E101-F101</f>
        <v>150000</v>
      </c>
      <c r="H101" s="11" t="s">
        <v>192</v>
      </c>
      <c r="I101" s="11" t="s">
        <v>193</v>
      </c>
      <c r="J101" s="11" t="s">
        <v>194</v>
      </c>
      <c r="K101" s="12">
        <v>0</v>
      </c>
      <c r="L101" s="12">
        <v>0</v>
      </c>
      <c r="M101" s="13">
        <f t="shared" ref="M101:M110" si="11">K101-L101</f>
        <v>0</v>
      </c>
    </row>
    <row r="102" spans="1:14" ht="18.75" customHeight="1" x14ac:dyDescent="0.3">
      <c r="A102" s="149"/>
      <c r="B102" s="152"/>
      <c r="C102" s="11" t="s">
        <v>195</v>
      </c>
      <c r="D102" s="14" t="s">
        <v>196</v>
      </c>
      <c r="E102" s="12">
        <v>38838520</v>
      </c>
      <c r="F102" s="12">
        <v>38680290</v>
      </c>
      <c r="G102" s="12">
        <f t="shared" si="10"/>
        <v>158230</v>
      </c>
      <c r="H102" s="11" t="s">
        <v>197</v>
      </c>
      <c r="I102" s="11" t="s">
        <v>198</v>
      </c>
      <c r="J102" s="11" t="s">
        <v>199</v>
      </c>
      <c r="K102" s="12">
        <v>244172000</v>
      </c>
      <c r="L102" s="12">
        <v>244013770</v>
      </c>
      <c r="M102" s="13">
        <f t="shared" si="11"/>
        <v>158230</v>
      </c>
    </row>
    <row r="103" spans="1:14" ht="18.75" customHeight="1" x14ac:dyDescent="0.3">
      <c r="A103" s="149"/>
      <c r="B103" s="11" t="s">
        <v>200</v>
      </c>
      <c r="C103" s="11" t="s">
        <v>201</v>
      </c>
      <c r="D103" s="11" t="s">
        <v>202</v>
      </c>
      <c r="E103" s="12">
        <v>7707432</v>
      </c>
      <c r="F103" s="12">
        <v>4269000</v>
      </c>
      <c r="G103" s="12">
        <f t="shared" si="10"/>
        <v>3438432</v>
      </c>
      <c r="H103" s="153" t="s">
        <v>203</v>
      </c>
      <c r="I103" s="153" t="s">
        <v>204</v>
      </c>
      <c r="J103" s="11" t="s">
        <v>205</v>
      </c>
      <c r="K103" s="12">
        <v>1000000</v>
      </c>
      <c r="L103" s="12">
        <v>1000000</v>
      </c>
      <c r="M103" s="13">
        <f t="shared" si="11"/>
        <v>0</v>
      </c>
    </row>
    <row r="104" spans="1:14" ht="18.75" customHeight="1" x14ac:dyDescent="0.3">
      <c r="A104" s="149"/>
      <c r="B104" s="11" t="s">
        <v>206</v>
      </c>
      <c r="C104" s="11" t="s">
        <v>207</v>
      </c>
      <c r="D104" s="11" t="s">
        <v>208</v>
      </c>
      <c r="E104" s="12">
        <v>27600000</v>
      </c>
      <c r="F104" s="12">
        <v>23641050</v>
      </c>
      <c r="G104" s="12">
        <f t="shared" si="10"/>
        <v>3958950</v>
      </c>
      <c r="H104" s="152"/>
      <c r="I104" s="152"/>
      <c r="J104" s="11" t="s">
        <v>209</v>
      </c>
      <c r="K104" s="12"/>
      <c r="L104" s="12"/>
      <c r="M104" s="13">
        <f t="shared" si="11"/>
        <v>0</v>
      </c>
    </row>
    <row r="105" spans="1:14" ht="18.75" customHeight="1" x14ac:dyDescent="0.3">
      <c r="A105" s="149"/>
      <c r="B105" s="11" t="s">
        <v>210</v>
      </c>
      <c r="C105" s="11" t="s">
        <v>211</v>
      </c>
      <c r="D105" s="11" t="s">
        <v>212</v>
      </c>
      <c r="E105" s="12">
        <v>0</v>
      </c>
      <c r="F105" s="12">
        <v>0</v>
      </c>
      <c r="G105" s="12">
        <f t="shared" si="10"/>
        <v>0</v>
      </c>
      <c r="H105" s="11" t="s">
        <v>213</v>
      </c>
      <c r="I105" s="11" t="s">
        <v>214</v>
      </c>
      <c r="J105" s="11" t="s">
        <v>215</v>
      </c>
      <c r="K105" s="12">
        <v>0</v>
      </c>
      <c r="L105" s="12">
        <v>0</v>
      </c>
      <c r="M105" s="13">
        <f t="shared" si="11"/>
        <v>0</v>
      </c>
    </row>
    <row r="106" spans="1:14" ht="18.75" customHeight="1" x14ac:dyDescent="0.3">
      <c r="A106" s="149"/>
      <c r="B106" s="11" t="s">
        <v>216</v>
      </c>
      <c r="C106" s="11" t="s">
        <v>217</v>
      </c>
      <c r="D106" s="11" t="s">
        <v>218</v>
      </c>
      <c r="E106" s="12">
        <v>0</v>
      </c>
      <c r="F106" s="12">
        <v>0</v>
      </c>
      <c r="G106" s="12">
        <f t="shared" si="10"/>
        <v>0</v>
      </c>
      <c r="H106" s="11" t="s">
        <v>219</v>
      </c>
      <c r="I106" s="11" t="s">
        <v>220</v>
      </c>
      <c r="J106" s="11" t="s">
        <v>221</v>
      </c>
      <c r="K106" s="12">
        <v>0</v>
      </c>
      <c r="L106" s="12">
        <v>0</v>
      </c>
      <c r="M106" s="13">
        <f t="shared" si="11"/>
        <v>0</v>
      </c>
    </row>
    <row r="107" spans="1:14" ht="18.75" customHeight="1" x14ac:dyDescent="0.3">
      <c r="A107" s="149"/>
      <c r="B107" s="11" t="s">
        <v>222</v>
      </c>
      <c r="C107" s="11" t="s">
        <v>223</v>
      </c>
      <c r="D107" s="11" t="s">
        <v>224</v>
      </c>
      <c r="E107" s="12">
        <v>0</v>
      </c>
      <c r="F107" s="12">
        <v>0</v>
      </c>
      <c r="G107" s="12">
        <f t="shared" si="10"/>
        <v>0</v>
      </c>
      <c r="H107" s="153" t="s">
        <v>225</v>
      </c>
      <c r="I107" s="153" t="s">
        <v>226</v>
      </c>
      <c r="J107" s="11" t="s">
        <v>227</v>
      </c>
      <c r="K107" s="12">
        <v>1330</v>
      </c>
      <c r="L107" s="12">
        <v>1330</v>
      </c>
      <c r="M107" s="13">
        <f t="shared" si="11"/>
        <v>0</v>
      </c>
    </row>
    <row r="108" spans="1:14" ht="18.75" customHeight="1" x14ac:dyDescent="0.3">
      <c r="A108" s="149"/>
      <c r="B108" s="11" t="s">
        <v>228</v>
      </c>
      <c r="C108" s="11" t="s">
        <v>229</v>
      </c>
      <c r="D108" s="11" t="s">
        <v>230</v>
      </c>
      <c r="E108" s="12">
        <v>1330</v>
      </c>
      <c r="F108" s="12">
        <v>1330</v>
      </c>
      <c r="G108" s="12">
        <f t="shared" si="10"/>
        <v>0</v>
      </c>
      <c r="H108" s="152"/>
      <c r="I108" s="152"/>
      <c r="J108" s="11" t="s">
        <v>231</v>
      </c>
      <c r="K108" s="12">
        <v>2539432</v>
      </c>
      <c r="L108" s="12">
        <v>2539432</v>
      </c>
      <c r="M108" s="13">
        <f t="shared" si="11"/>
        <v>0</v>
      </c>
    </row>
    <row r="109" spans="1:14" ht="18.75" customHeight="1" x14ac:dyDescent="0.3">
      <c r="A109" s="149"/>
      <c r="B109" s="11" t="s">
        <v>232</v>
      </c>
      <c r="C109" s="11" t="s">
        <v>232</v>
      </c>
      <c r="D109" s="11" t="s">
        <v>232</v>
      </c>
      <c r="E109" s="12">
        <v>0</v>
      </c>
      <c r="F109" s="12">
        <v>9227658</v>
      </c>
      <c r="G109" s="12">
        <f t="shared" si="10"/>
        <v>-9227658</v>
      </c>
      <c r="H109" s="153" t="s">
        <v>233</v>
      </c>
      <c r="I109" s="153" t="s">
        <v>234</v>
      </c>
      <c r="J109" s="11" t="s">
        <v>235</v>
      </c>
      <c r="K109" s="12">
        <v>0</v>
      </c>
      <c r="L109" s="12">
        <v>276</v>
      </c>
      <c r="M109" s="13">
        <f t="shared" si="11"/>
        <v>-276</v>
      </c>
    </row>
    <row r="110" spans="1:14" ht="18.75" customHeight="1" x14ac:dyDescent="0.3">
      <c r="A110" s="149"/>
      <c r="B110" s="15"/>
      <c r="C110" s="15"/>
      <c r="D110" s="15"/>
      <c r="E110" s="12">
        <v>0</v>
      </c>
      <c r="F110" s="12">
        <v>0</v>
      </c>
      <c r="G110" s="12">
        <f t="shared" si="10"/>
        <v>0</v>
      </c>
      <c r="H110" s="152"/>
      <c r="I110" s="152"/>
      <c r="J110" s="11" t="s">
        <v>236</v>
      </c>
      <c r="K110" s="12">
        <v>0</v>
      </c>
      <c r="L110" s="12">
        <v>0</v>
      </c>
      <c r="M110" s="13">
        <f t="shared" si="11"/>
        <v>0</v>
      </c>
    </row>
    <row r="111" spans="1:14" ht="18.75" customHeight="1" x14ac:dyDescent="0.3">
      <c r="A111" s="149"/>
      <c r="B111" s="154" t="s">
        <v>237</v>
      </c>
      <c r="C111" s="155"/>
      <c r="D111" s="156"/>
      <c r="E111" s="70">
        <f>SUM(E100:E110)</f>
        <v>247712762</v>
      </c>
      <c r="F111" s="70">
        <f>SUM(F100:F110)</f>
        <v>247554808</v>
      </c>
      <c r="G111" s="70">
        <f>SUM(G100:G110)</f>
        <v>157954</v>
      </c>
      <c r="H111" s="154" t="s">
        <v>237</v>
      </c>
      <c r="I111" s="155"/>
      <c r="J111" s="156"/>
      <c r="K111" s="70">
        <f>SUM(K100:K110)</f>
        <v>247712762</v>
      </c>
      <c r="L111" s="70">
        <f>SUM(L100:L110)</f>
        <v>247554808</v>
      </c>
      <c r="M111" s="71">
        <f>SUM(M100:M110)</f>
        <v>157954</v>
      </c>
    </row>
    <row r="112" spans="1:14" ht="18.75" customHeight="1" thickBot="1" x14ac:dyDescent="0.35">
      <c r="A112" s="90"/>
      <c r="B112" s="143" t="s">
        <v>257</v>
      </c>
      <c r="C112" s="144"/>
      <c r="D112" s="144"/>
      <c r="E112" s="73">
        <f>E33+E46+E59+E71+E83+E111+E99</f>
        <v>17097273320</v>
      </c>
      <c r="F112" s="73">
        <f>F33+F46+F59+F71+F83+F111+F99</f>
        <v>17036132008</v>
      </c>
      <c r="G112" s="73">
        <f>G33+G46+G59+G71+G83+G111+G99</f>
        <v>61141312</v>
      </c>
      <c r="H112" s="143" t="s">
        <v>257</v>
      </c>
      <c r="I112" s="144"/>
      <c r="J112" s="144"/>
      <c r="K112" s="73">
        <f>K33+K46+K59+K71+K83+K111+K99</f>
        <v>17097273320</v>
      </c>
      <c r="L112" s="73">
        <f>L33+L46+L59+L71+L83+L111+L99</f>
        <v>17036132008</v>
      </c>
      <c r="M112" s="81">
        <f>M33+M46+M59+M71+M83+M111+M99</f>
        <v>61141312</v>
      </c>
    </row>
    <row r="113" spans="1:13" ht="18.75" customHeight="1" thickBot="1" x14ac:dyDescent="0.35">
      <c r="A113" s="145" t="s">
        <v>244</v>
      </c>
      <c r="B113" s="146"/>
      <c r="C113" s="146"/>
      <c r="D113" s="146"/>
      <c r="E113" s="74">
        <f>E112+E20</f>
        <v>17413796736</v>
      </c>
      <c r="F113" s="74">
        <f>F112+F20</f>
        <v>17342273185</v>
      </c>
      <c r="G113" s="74">
        <f>G112+G20</f>
        <v>71523551</v>
      </c>
      <c r="H113" s="147" t="s">
        <v>244</v>
      </c>
      <c r="I113" s="147"/>
      <c r="J113" s="147"/>
      <c r="K113" s="74">
        <f>K112+K20</f>
        <v>17413796736</v>
      </c>
      <c r="L113" s="74">
        <f>L112+L20</f>
        <v>17342273185</v>
      </c>
      <c r="M113" s="75">
        <f>M112+M20</f>
        <v>71523551</v>
      </c>
    </row>
  </sheetData>
  <mergeCells count="112">
    <mergeCell ref="F7:F8"/>
    <mergeCell ref="G7:G8"/>
    <mergeCell ref="H7:J7"/>
    <mergeCell ref="K7:K8"/>
    <mergeCell ref="L7:L8"/>
    <mergeCell ref="M7:M8"/>
    <mergeCell ref="A1:I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H31:H32"/>
    <mergeCell ref="I31:I32"/>
    <mergeCell ref="A9:A20"/>
    <mergeCell ref="B9:B11"/>
    <mergeCell ref="H12:H13"/>
    <mergeCell ref="I12:I13"/>
    <mergeCell ref="H16:H17"/>
    <mergeCell ref="I16:I17"/>
    <mergeCell ref="H18:H19"/>
    <mergeCell ref="I18:I19"/>
    <mergeCell ref="B20:D20"/>
    <mergeCell ref="H20:J20"/>
    <mergeCell ref="A47:A59"/>
    <mergeCell ref="B47:B49"/>
    <mergeCell ref="H50:H51"/>
    <mergeCell ref="I50:I51"/>
    <mergeCell ref="H53:H54"/>
    <mergeCell ref="I53:I54"/>
    <mergeCell ref="B33:D33"/>
    <mergeCell ref="H33:J33"/>
    <mergeCell ref="A34:A46"/>
    <mergeCell ref="B34:B36"/>
    <mergeCell ref="H37:H38"/>
    <mergeCell ref="I37:I38"/>
    <mergeCell ref="H40:H41"/>
    <mergeCell ref="I40:I41"/>
    <mergeCell ref="H42:H43"/>
    <mergeCell ref="I42:I43"/>
    <mergeCell ref="A21:A33"/>
    <mergeCell ref="B21:B23"/>
    <mergeCell ref="H24:H25"/>
    <mergeCell ref="I24:I25"/>
    <mergeCell ref="H27:H28"/>
    <mergeCell ref="I27:I28"/>
    <mergeCell ref="H29:H30"/>
    <mergeCell ref="I29:I30"/>
    <mergeCell ref="H55:H56"/>
    <mergeCell ref="I55:I56"/>
    <mergeCell ref="H57:H58"/>
    <mergeCell ref="I57:I58"/>
    <mergeCell ref="B59:D59"/>
    <mergeCell ref="H59:J59"/>
    <mergeCell ref="H44:H45"/>
    <mergeCell ref="I44:I45"/>
    <mergeCell ref="B46:D46"/>
    <mergeCell ref="H46:J46"/>
    <mergeCell ref="A60:A71"/>
    <mergeCell ref="B60:B62"/>
    <mergeCell ref="H63:H64"/>
    <mergeCell ref="I63:I64"/>
    <mergeCell ref="H67:H68"/>
    <mergeCell ref="I67:I68"/>
    <mergeCell ref="H69:H70"/>
    <mergeCell ref="I69:I70"/>
    <mergeCell ref="B71:D71"/>
    <mergeCell ref="H71:J71"/>
    <mergeCell ref="A72:A83"/>
    <mergeCell ref="B72:B74"/>
    <mergeCell ref="H75:H76"/>
    <mergeCell ref="I75:I76"/>
    <mergeCell ref="H79:H80"/>
    <mergeCell ref="I79:I80"/>
    <mergeCell ref="H81:H82"/>
    <mergeCell ref="I81:I82"/>
    <mergeCell ref="B83:D83"/>
    <mergeCell ref="H83:J83"/>
    <mergeCell ref="B95:B96"/>
    <mergeCell ref="C95:C96"/>
    <mergeCell ref="H95:H96"/>
    <mergeCell ref="I95:I96"/>
    <mergeCell ref="H97:H98"/>
    <mergeCell ref="I97:I98"/>
    <mergeCell ref="A84:A99"/>
    <mergeCell ref="B84:B86"/>
    <mergeCell ref="H87:H88"/>
    <mergeCell ref="I87:I88"/>
    <mergeCell ref="H89:H90"/>
    <mergeCell ref="I89:I90"/>
    <mergeCell ref="B93:B94"/>
    <mergeCell ref="C93:C94"/>
    <mergeCell ref="H93:H94"/>
    <mergeCell ref="I93:I94"/>
    <mergeCell ref="B112:D112"/>
    <mergeCell ref="H112:J112"/>
    <mergeCell ref="A113:D113"/>
    <mergeCell ref="H113:J113"/>
    <mergeCell ref="A100:A111"/>
    <mergeCell ref="B100:B102"/>
    <mergeCell ref="H103:H104"/>
    <mergeCell ref="I103:I104"/>
    <mergeCell ref="H107:H108"/>
    <mergeCell ref="I107:I108"/>
    <mergeCell ref="H109:H110"/>
    <mergeCell ref="I109:I110"/>
    <mergeCell ref="B111:D111"/>
    <mergeCell ref="H111:J1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1" orientation="portrait" r:id="rId1"/>
  <rowBreaks count="2" manualBreakCount="2">
    <brk id="46" max="12" man="1"/>
    <brk id="83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62"/>
  <sheetViews>
    <sheetView tabSelected="1" view="pageBreakPreview" topLeftCell="A69" zoomScale="85" zoomScaleNormal="85" zoomScaleSheetLayoutView="85" workbookViewId="0">
      <selection activeCell="F247" sqref="F247"/>
    </sheetView>
  </sheetViews>
  <sheetFormatPr defaultRowHeight="16.5" x14ac:dyDescent="0.3"/>
  <cols>
    <col min="1" max="1" width="4.5" style="5" customWidth="1"/>
    <col min="2" max="2" width="14.875" style="5" customWidth="1"/>
    <col min="3" max="3" width="15.25" style="5" customWidth="1"/>
    <col min="4" max="4" width="24.125" style="5" customWidth="1"/>
    <col min="5" max="8" width="16.25" style="5" customWidth="1"/>
    <col min="9" max="9" width="11.875" style="5" customWidth="1"/>
    <col min="10" max="10" width="19.375" style="5" customWidth="1"/>
    <col min="11" max="13" width="16.375" style="5" customWidth="1"/>
    <col min="14" max="14" width="16.375" style="5" hidden="1" customWidth="1"/>
    <col min="15" max="16384" width="9" style="5"/>
  </cols>
  <sheetData>
    <row r="1" spans="1:13" x14ac:dyDescent="0.3">
      <c r="A1" s="235" t="s">
        <v>606</v>
      </c>
      <c r="B1" s="235"/>
      <c r="C1" s="235"/>
      <c r="D1" s="235"/>
      <c r="E1" s="8"/>
      <c r="F1" s="1"/>
      <c r="G1" s="1"/>
      <c r="H1" s="1"/>
      <c r="I1" s="1"/>
      <c r="J1" s="1"/>
      <c r="K1" s="1"/>
      <c r="L1" s="1"/>
      <c r="M1" s="1"/>
    </row>
    <row r="2" spans="1:13" ht="21" x14ac:dyDescent="0.3">
      <c r="A2" s="236" t="s">
        <v>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</row>
    <row r="3" spans="1:13" ht="24" x14ac:dyDescent="0.3">
      <c r="A3" s="237" t="s">
        <v>607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</row>
    <row r="4" spans="1:13" x14ac:dyDescent="0.3">
      <c r="A4" s="238" t="s">
        <v>600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</row>
    <row r="5" spans="1:13" ht="17.25" thickBot="1" x14ac:dyDescent="0.35">
      <c r="A5" s="239" t="s">
        <v>1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</row>
    <row r="6" spans="1:13" x14ac:dyDescent="0.3">
      <c r="A6" s="240" t="s">
        <v>2</v>
      </c>
      <c r="B6" s="221" t="s">
        <v>3</v>
      </c>
      <c r="C6" s="222"/>
      <c r="D6" s="222"/>
      <c r="E6" s="222"/>
      <c r="F6" s="222"/>
      <c r="G6" s="223"/>
      <c r="H6" s="221" t="s">
        <v>4</v>
      </c>
      <c r="I6" s="222"/>
      <c r="J6" s="222"/>
      <c r="K6" s="222"/>
      <c r="L6" s="222"/>
      <c r="M6" s="224"/>
    </row>
    <row r="7" spans="1:13" x14ac:dyDescent="0.3">
      <c r="A7" s="219"/>
      <c r="B7" s="199" t="s">
        <v>5</v>
      </c>
      <c r="C7" s="200"/>
      <c r="D7" s="201"/>
      <c r="E7" s="197" t="s">
        <v>62</v>
      </c>
      <c r="F7" s="197" t="s">
        <v>63</v>
      </c>
      <c r="G7" s="197" t="s">
        <v>64</v>
      </c>
      <c r="H7" s="199" t="s">
        <v>5</v>
      </c>
      <c r="I7" s="200"/>
      <c r="J7" s="201"/>
      <c r="K7" s="197" t="s">
        <v>62</v>
      </c>
      <c r="L7" s="197" t="s">
        <v>63</v>
      </c>
      <c r="M7" s="202" t="s">
        <v>64</v>
      </c>
    </row>
    <row r="8" spans="1:13" x14ac:dyDescent="0.3">
      <c r="A8" s="220"/>
      <c r="B8" s="27" t="s">
        <v>6</v>
      </c>
      <c r="C8" s="27" t="s">
        <v>7</v>
      </c>
      <c r="D8" s="27" t="s">
        <v>8</v>
      </c>
      <c r="E8" s="198"/>
      <c r="F8" s="198"/>
      <c r="G8" s="198"/>
      <c r="H8" s="27" t="s">
        <v>6</v>
      </c>
      <c r="I8" s="27" t="s">
        <v>7</v>
      </c>
      <c r="J8" s="27" t="s">
        <v>8</v>
      </c>
      <c r="K8" s="198"/>
      <c r="L8" s="198"/>
      <c r="M8" s="203"/>
    </row>
    <row r="9" spans="1:13" ht="16.5" customHeight="1" x14ac:dyDescent="0.3">
      <c r="A9" s="194" t="s">
        <v>61</v>
      </c>
      <c r="B9" s="182" t="s">
        <v>9</v>
      </c>
      <c r="C9" s="2" t="s">
        <v>10</v>
      </c>
      <c r="D9" s="2" t="s">
        <v>11</v>
      </c>
      <c r="E9" s="3">
        <f>법인회계합계!E9+법인회계합계!E10+법인회계합계!E11+법인회계합계!E12</f>
        <v>109431500</v>
      </c>
      <c r="F9" s="3">
        <f>법인회계합계!F9+법인회계합계!F10+법인회계합계!F11+법인회계합계!F12</f>
        <v>106812940</v>
      </c>
      <c r="G9" s="3">
        <f>법인회계합계!G9+법인회계합계!G10+법인회계합계!G11+법인회계합계!G12</f>
        <v>2618560</v>
      </c>
      <c r="H9" s="2" t="s">
        <v>52</v>
      </c>
      <c r="I9" s="2" t="s">
        <v>37</v>
      </c>
      <c r="J9" s="2" t="s">
        <v>20</v>
      </c>
      <c r="K9" s="3">
        <f>법인회계합계!K9</f>
        <v>21000000</v>
      </c>
      <c r="L9" s="3">
        <f>법인회계합계!L9</f>
        <v>16806583</v>
      </c>
      <c r="M9" s="3">
        <f>법인회계합계!M9</f>
        <v>4193417</v>
      </c>
    </row>
    <row r="10" spans="1:13" x14ac:dyDescent="0.3">
      <c r="A10" s="195"/>
      <c r="B10" s="180"/>
      <c r="C10" s="2" t="s">
        <v>30</v>
      </c>
      <c r="D10" s="2" t="s">
        <v>12</v>
      </c>
      <c r="E10" s="3">
        <f>법인회계합계!E13+법인회계합계!E14</f>
        <v>3520000</v>
      </c>
      <c r="F10" s="3">
        <f>법인회계합계!F13+법인회계합계!F14</f>
        <v>1334650</v>
      </c>
      <c r="G10" s="3">
        <f>법인회계합계!G13+법인회계합계!G14</f>
        <v>2185350</v>
      </c>
      <c r="H10" s="2" t="s">
        <v>53</v>
      </c>
      <c r="I10" s="2" t="s">
        <v>38</v>
      </c>
      <c r="J10" s="2" t="s">
        <v>21</v>
      </c>
      <c r="K10" s="3">
        <f>법인회계합계!K10</f>
        <v>125670000</v>
      </c>
      <c r="L10" s="3">
        <f>법인회계합계!L10</f>
        <v>119208630</v>
      </c>
      <c r="M10" s="3">
        <f>법인회계합계!M10</f>
        <v>6461370</v>
      </c>
    </row>
    <row r="11" spans="1:13" ht="27" x14ac:dyDescent="0.3">
      <c r="A11" s="195"/>
      <c r="B11" s="181"/>
      <c r="C11" s="2" t="s">
        <v>31</v>
      </c>
      <c r="D11" s="7" t="s">
        <v>65</v>
      </c>
      <c r="E11" s="3">
        <f>법인회계합계!E15+법인회계합계!E16+법인회계합계!E17+법인회계합계!E18+법인회계합계!E19</f>
        <v>12760000</v>
      </c>
      <c r="F11" s="3">
        <f>법인회계합계!F15+법인회계합계!F16+법인회계합계!F17+법인회계합계!F18+법인회계합계!F19</f>
        <v>9358999</v>
      </c>
      <c r="G11" s="3">
        <f>법인회계합계!G15+법인회계합계!G16+법인회계합계!G17+법인회계합계!G18+법인회계합계!G19</f>
        <v>3401001</v>
      </c>
      <c r="H11" s="2" t="s">
        <v>54</v>
      </c>
      <c r="I11" s="2" t="s">
        <v>39</v>
      </c>
      <c r="J11" s="2" t="s">
        <v>22</v>
      </c>
      <c r="K11" s="3">
        <f>법인회계합계!K11</f>
        <v>0</v>
      </c>
      <c r="L11" s="3">
        <f>법인회계합계!L11</f>
        <v>0</v>
      </c>
      <c r="M11" s="3">
        <f>법인회계합계!M11</f>
        <v>0</v>
      </c>
    </row>
    <row r="12" spans="1:13" x14ac:dyDescent="0.3">
      <c r="A12" s="195"/>
      <c r="B12" s="2" t="s">
        <v>46</v>
      </c>
      <c r="C12" s="2" t="s">
        <v>32</v>
      </c>
      <c r="D12" s="2" t="s">
        <v>13</v>
      </c>
      <c r="E12" s="3">
        <f>법인회계합계!E20</f>
        <v>23369622</v>
      </c>
      <c r="F12" s="3">
        <f>법인회계합계!F20</f>
        <v>0</v>
      </c>
      <c r="G12" s="3">
        <f>법인회계합계!G20</f>
        <v>23369622</v>
      </c>
      <c r="H12" s="182" t="s">
        <v>55</v>
      </c>
      <c r="I12" s="182" t="s">
        <v>40</v>
      </c>
      <c r="J12" s="2" t="s">
        <v>23</v>
      </c>
      <c r="K12" s="3">
        <f>법인회계합계!K12</f>
        <v>49312160</v>
      </c>
      <c r="L12" s="3">
        <f>법인회계합계!L12</f>
        <v>50307160</v>
      </c>
      <c r="M12" s="3">
        <f>법인회계합계!M12</f>
        <v>-995000</v>
      </c>
    </row>
    <row r="13" spans="1:13" x14ac:dyDescent="0.3">
      <c r="A13" s="195"/>
      <c r="B13" s="2" t="s">
        <v>47</v>
      </c>
      <c r="C13" s="2" t="s">
        <v>66</v>
      </c>
      <c r="D13" s="2" t="s">
        <v>14</v>
      </c>
      <c r="E13" s="3">
        <f>법인회계합계!E21</f>
        <v>95600000</v>
      </c>
      <c r="F13" s="3">
        <f>법인회계합계!F21</f>
        <v>79815300</v>
      </c>
      <c r="G13" s="3">
        <f>법인회계합계!G21</f>
        <v>15784700</v>
      </c>
      <c r="H13" s="181"/>
      <c r="I13" s="181"/>
      <c r="J13" s="2" t="s">
        <v>24</v>
      </c>
      <c r="K13" s="3">
        <f>법인회계합계!K13</f>
        <v>17400000</v>
      </c>
      <c r="L13" s="3">
        <f>법인회계합계!L13</f>
        <v>18079376</v>
      </c>
      <c r="M13" s="3">
        <f>법인회계합계!M13</f>
        <v>-679376</v>
      </c>
    </row>
    <row r="14" spans="1:13" x14ac:dyDescent="0.3">
      <c r="A14" s="195"/>
      <c r="B14" s="2" t="s">
        <v>48</v>
      </c>
      <c r="C14" s="2" t="s">
        <v>33</v>
      </c>
      <c r="D14" s="2" t="s">
        <v>15</v>
      </c>
      <c r="E14" s="3">
        <f>법인회계합계!E22</f>
        <v>70177500</v>
      </c>
      <c r="F14" s="3">
        <f>법인회계합계!F22</f>
        <v>67883985</v>
      </c>
      <c r="G14" s="3">
        <f>법인회계합계!G22</f>
        <v>2293515</v>
      </c>
      <c r="H14" s="2" t="s">
        <v>56</v>
      </c>
      <c r="I14" s="2" t="s">
        <v>41</v>
      </c>
      <c r="J14" s="2" t="s">
        <v>25</v>
      </c>
      <c r="K14" s="3">
        <f>법인회계합계!K14</f>
        <v>0</v>
      </c>
      <c r="L14" s="3">
        <f>법인회계합계!L14</f>
        <v>0</v>
      </c>
      <c r="M14" s="3">
        <f>법인회계합계!M14</f>
        <v>0</v>
      </c>
    </row>
    <row r="15" spans="1:13" x14ac:dyDescent="0.3">
      <c r="A15" s="195"/>
      <c r="B15" s="2" t="s">
        <v>49</v>
      </c>
      <c r="C15" s="2" t="s">
        <v>34</v>
      </c>
      <c r="D15" s="2" t="s">
        <v>16</v>
      </c>
      <c r="E15" s="3">
        <v>0</v>
      </c>
      <c r="F15" s="3">
        <v>0</v>
      </c>
      <c r="G15" s="3">
        <v>0</v>
      </c>
      <c r="H15" s="2" t="s">
        <v>57</v>
      </c>
      <c r="I15" s="2" t="s">
        <v>42</v>
      </c>
      <c r="J15" s="2" t="s">
        <v>43</v>
      </c>
      <c r="K15" s="3">
        <f>법인회계합계!K15</f>
        <v>44573956</v>
      </c>
      <c r="L15" s="3">
        <f>법인회계합계!L15</f>
        <v>44458481</v>
      </c>
      <c r="M15" s="3">
        <f>법인회계합계!M15</f>
        <v>115475</v>
      </c>
    </row>
    <row r="16" spans="1:13" x14ac:dyDescent="0.3">
      <c r="A16" s="195"/>
      <c r="B16" s="2" t="s">
        <v>50</v>
      </c>
      <c r="C16" s="2" t="s">
        <v>35</v>
      </c>
      <c r="D16" s="2" t="s">
        <v>17</v>
      </c>
      <c r="E16" s="3">
        <f>법인회계합계!E23</f>
        <v>1464794</v>
      </c>
      <c r="F16" s="3">
        <f>법인회계합계!F23</f>
        <v>47780</v>
      </c>
      <c r="G16" s="3">
        <f>법인회계합계!G23</f>
        <v>1417014</v>
      </c>
      <c r="H16" s="182" t="s">
        <v>58</v>
      </c>
      <c r="I16" s="182" t="s">
        <v>44</v>
      </c>
      <c r="J16" s="2" t="s">
        <v>26</v>
      </c>
      <c r="K16" s="3">
        <f>법인회계합계!K16</f>
        <v>30806721</v>
      </c>
      <c r="L16" s="3">
        <f>법인회계합계!L16</f>
        <v>30806721</v>
      </c>
      <c r="M16" s="3">
        <f>법인회계합계!M16</f>
        <v>0</v>
      </c>
    </row>
    <row r="17" spans="1:14" x14ac:dyDescent="0.3">
      <c r="A17" s="195"/>
      <c r="B17" s="2" t="s">
        <v>51</v>
      </c>
      <c r="C17" s="2" t="s">
        <v>36</v>
      </c>
      <c r="D17" s="2" t="s">
        <v>18</v>
      </c>
      <c r="E17" s="3">
        <f>법인회계합계!E24</f>
        <v>200000</v>
      </c>
      <c r="F17" s="3">
        <f>법인회계합계!F24</f>
        <v>0</v>
      </c>
      <c r="G17" s="3">
        <f>법인회계합계!G24</f>
        <v>200000</v>
      </c>
      <c r="H17" s="181"/>
      <c r="I17" s="181"/>
      <c r="J17" s="2" t="s">
        <v>27</v>
      </c>
      <c r="K17" s="3">
        <f>법인회계합계!K17</f>
        <v>13534726</v>
      </c>
      <c r="L17" s="3">
        <f>법인회계합계!L17</f>
        <v>13534726</v>
      </c>
      <c r="M17" s="3">
        <f>법인회계합계!M17</f>
        <v>0</v>
      </c>
    </row>
    <row r="18" spans="1:14" x14ac:dyDescent="0.3">
      <c r="A18" s="195"/>
      <c r="B18" s="2" t="s">
        <v>19</v>
      </c>
      <c r="C18" s="2" t="s">
        <v>19</v>
      </c>
      <c r="D18" s="2" t="s">
        <v>19</v>
      </c>
      <c r="E18" s="3">
        <f>법인회계합계!E25</f>
        <v>0</v>
      </c>
      <c r="F18" s="3">
        <f>법인회계합계!F25</f>
        <v>40887523</v>
      </c>
      <c r="G18" s="3">
        <f>법인회계합계!G25</f>
        <v>-40887523</v>
      </c>
      <c r="H18" s="182" t="s">
        <v>59</v>
      </c>
      <c r="I18" s="182" t="s">
        <v>45</v>
      </c>
      <c r="J18" s="2" t="s">
        <v>28</v>
      </c>
      <c r="K18" s="3">
        <f>법인회계합계!K18</f>
        <v>7024633</v>
      </c>
      <c r="L18" s="3">
        <f>법인회계합계!L18</f>
        <v>5834261</v>
      </c>
      <c r="M18" s="3">
        <f>법인회계합계!M18</f>
        <v>1190372</v>
      </c>
    </row>
    <row r="19" spans="1:14" ht="17.25" thickBot="1" x14ac:dyDescent="0.35">
      <c r="A19" s="195"/>
      <c r="B19" s="139"/>
      <c r="C19" s="139"/>
      <c r="D19" s="139"/>
      <c r="E19" s="140">
        <f>법인회계합계!E27</f>
        <v>0</v>
      </c>
      <c r="F19" s="140">
        <f>법인회계합계!F27</f>
        <v>0</v>
      </c>
      <c r="G19" s="140">
        <f>법인회계합계!G27</f>
        <v>0</v>
      </c>
      <c r="H19" s="180"/>
      <c r="I19" s="180"/>
      <c r="J19" s="91" t="s">
        <v>29</v>
      </c>
      <c r="K19" s="140">
        <f>법인회계합계!K19</f>
        <v>7201220</v>
      </c>
      <c r="L19" s="140">
        <f>법인회계합계!L19</f>
        <v>7105239</v>
      </c>
      <c r="M19" s="140">
        <f>법인회계합계!M19</f>
        <v>95981</v>
      </c>
    </row>
    <row r="20" spans="1:14" ht="22.5" customHeight="1" thickBot="1" x14ac:dyDescent="0.35">
      <c r="A20" s="291" t="s">
        <v>604</v>
      </c>
      <c r="B20" s="292"/>
      <c r="C20" s="292"/>
      <c r="D20" s="293"/>
      <c r="E20" s="141">
        <f>SUM(E9:E19)</f>
        <v>316523416</v>
      </c>
      <c r="F20" s="141">
        <f>SUM(F9:F19)</f>
        <v>306141177</v>
      </c>
      <c r="G20" s="141">
        <f>SUM(G9:G19)</f>
        <v>10382239</v>
      </c>
      <c r="H20" s="232" t="s">
        <v>60</v>
      </c>
      <c r="I20" s="233"/>
      <c r="J20" s="234"/>
      <c r="K20" s="141">
        <f>SUM(K9:K19)</f>
        <v>316523416</v>
      </c>
      <c r="L20" s="141">
        <f>SUM(L9:L19)</f>
        <v>306141177</v>
      </c>
      <c r="M20" s="142">
        <f>SUM(M9:M19)</f>
        <v>10382239</v>
      </c>
    </row>
    <row r="21" spans="1:14" ht="17.45" customHeight="1" x14ac:dyDescent="0.3">
      <c r="A21" s="230" t="s">
        <v>118</v>
      </c>
      <c r="B21" s="179" t="s">
        <v>69</v>
      </c>
      <c r="C21" s="2" t="s">
        <v>70</v>
      </c>
      <c r="D21" s="2" t="s">
        <v>71</v>
      </c>
      <c r="E21" s="3">
        <v>958580000</v>
      </c>
      <c r="F21" s="3">
        <v>939911880</v>
      </c>
      <c r="G21" s="3">
        <f t="shared" ref="G21:G31" si="0">E21-F21</f>
        <v>18668120</v>
      </c>
      <c r="H21" s="2" t="s">
        <v>72</v>
      </c>
      <c r="I21" s="2" t="s">
        <v>73</v>
      </c>
      <c r="J21" s="2" t="s">
        <v>74</v>
      </c>
      <c r="K21" s="3">
        <v>0</v>
      </c>
      <c r="L21" s="3">
        <v>0</v>
      </c>
      <c r="M21" s="4">
        <f>K21-L21</f>
        <v>0</v>
      </c>
    </row>
    <row r="22" spans="1:14" x14ac:dyDescent="0.3">
      <c r="A22" s="192"/>
      <c r="B22" s="180"/>
      <c r="C22" s="2" t="s">
        <v>75</v>
      </c>
      <c r="D22" s="2" t="s">
        <v>119</v>
      </c>
      <c r="E22" s="3">
        <v>4660000</v>
      </c>
      <c r="F22" s="3">
        <v>2764260</v>
      </c>
      <c r="G22" s="3">
        <f t="shared" si="0"/>
        <v>1895740</v>
      </c>
      <c r="H22" s="2" t="s">
        <v>76</v>
      </c>
      <c r="I22" s="2" t="s">
        <v>77</v>
      </c>
      <c r="J22" s="2" t="s">
        <v>78</v>
      </c>
      <c r="K22" s="3">
        <v>94493000</v>
      </c>
      <c r="L22" s="3">
        <v>82261480</v>
      </c>
      <c r="M22" s="4">
        <f t="shared" ref="M22:M31" si="1">K22-L22</f>
        <v>12231520</v>
      </c>
    </row>
    <row r="23" spans="1:14" ht="27" x14ac:dyDescent="0.3">
      <c r="A23" s="192"/>
      <c r="B23" s="181"/>
      <c r="C23" s="2" t="s">
        <v>79</v>
      </c>
      <c r="D23" s="7" t="s">
        <v>80</v>
      </c>
      <c r="E23" s="3">
        <v>139068000</v>
      </c>
      <c r="F23" s="3">
        <v>119403076</v>
      </c>
      <c r="G23" s="3">
        <f t="shared" si="0"/>
        <v>19664924</v>
      </c>
      <c r="H23" s="2" t="s">
        <v>81</v>
      </c>
      <c r="I23" s="2" t="s">
        <v>82</v>
      </c>
      <c r="J23" s="2" t="s">
        <v>83</v>
      </c>
      <c r="K23" s="3">
        <v>1490507000</v>
      </c>
      <c r="L23" s="3">
        <v>1490500040</v>
      </c>
      <c r="M23" s="4">
        <f t="shared" si="1"/>
        <v>6960</v>
      </c>
    </row>
    <row r="24" spans="1:14" x14ac:dyDescent="0.3">
      <c r="A24" s="192"/>
      <c r="B24" s="2" t="s">
        <v>84</v>
      </c>
      <c r="C24" s="2" t="s">
        <v>85</v>
      </c>
      <c r="D24" s="2" t="s">
        <v>120</v>
      </c>
      <c r="E24" s="3">
        <v>196478000</v>
      </c>
      <c r="F24" s="3">
        <v>193055910</v>
      </c>
      <c r="G24" s="3">
        <f t="shared" si="0"/>
        <v>3422090</v>
      </c>
      <c r="H24" s="182" t="s">
        <v>86</v>
      </c>
      <c r="I24" s="182" t="s">
        <v>87</v>
      </c>
      <c r="J24" s="2" t="s">
        <v>88</v>
      </c>
      <c r="K24" s="3">
        <v>109308000</v>
      </c>
      <c r="L24" s="3">
        <v>109152139</v>
      </c>
      <c r="M24" s="4">
        <f t="shared" si="1"/>
        <v>155861</v>
      </c>
      <c r="N24" s="10">
        <f>L24+L25</f>
        <v>133415399</v>
      </c>
    </row>
    <row r="25" spans="1:14" x14ac:dyDescent="0.3">
      <c r="A25" s="192"/>
      <c r="B25" s="2" t="s">
        <v>89</v>
      </c>
      <c r="C25" s="2" t="s">
        <v>90</v>
      </c>
      <c r="D25" s="2" t="s">
        <v>91</v>
      </c>
      <c r="E25" s="3">
        <v>597616000</v>
      </c>
      <c r="F25" s="3">
        <v>554927878</v>
      </c>
      <c r="G25" s="3">
        <f t="shared" si="0"/>
        <v>42688122</v>
      </c>
      <c r="H25" s="181"/>
      <c r="I25" s="181"/>
      <c r="J25" s="2" t="s">
        <v>92</v>
      </c>
      <c r="K25" s="3">
        <v>25567000</v>
      </c>
      <c r="L25" s="3">
        <v>24263260</v>
      </c>
      <c r="M25" s="4">
        <f t="shared" si="1"/>
        <v>1303740</v>
      </c>
    </row>
    <row r="26" spans="1:14" x14ac:dyDescent="0.3">
      <c r="A26" s="192"/>
      <c r="B26" s="2" t="s">
        <v>93</v>
      </c>
      <c r="C26" s="2" t="s">
        <v>94</v>
      </c>
      <c r="D26" s="2" t="s">
        <v>121</v>
      </c>
      <c r="E26" s="3">
        <v>0</v>
      </c>
      <c r="F26" s="3">
        <v>0</v>
      </c>
      <c r="G26" s="3">
        <f t="shared" si="0"/>
        <v>0</v>
      </c>
      <c r="H26" s="2" t="s">
        <v>95</v>
      </c>
      <c r="I26" s="2" t="s">
        <v>96</v>
      </c>
      <c r="J26" s="2" t="s">
        <v>97</v>
      </c>
      <c r="K26" s="3">
        <v>0</v>
      </c>
      <c r="L26" s="3">
        <v>0</v>
      </c>
      <c r="M26" s="4">
        <f t="shared" si="1"/>
        <v>0</v>
      </c>
    </row>
    <row r="27" spans="1:14" x14ac:dyDescent="0.3">
      <c r="A27" s="192"/>
      <c r="B27" s="2" t="s">
        <v>98</v>
      </c>
      <c r="C27" s="2" t="s">
        <v>99</v>
      </c>
      <c r="D27" s="2" t="s">
        <v>122</v>
      </c>
      <c r="E27" s="3">
        <v>0</v>
      </c>
      <c r="F27" s="3">
        <v>0</v>
      </c>
      <c r="G27" s="3">
        <f t="shared" si="0"/>
        <v>0</v>
      </c>
      <c r="H27" s="2" t="s">
        <v>100</v>
      </c>
      <c r="I27" s="2" t="s">
        <v>101</v>
      </c>
      <c r="J27" s="2" t="s">
        <v>102</v>
      </c>
      <c r="K27" s="3">
        <v>28000000</v>
      </c>
      <c r="L27" s="3">
        <v>27400000</v>
      </c>
      <c r="M27" s="4">
        <f t="shared" si="1"/>
        <v>600000</v>
      </c>
    </row>
    <row r="28" spans="1:14" x14ac:dyDescent="0.3">
      <c r="A28" s="192"/>
      <c r="B28" s="2" t="s">
        <v>103</v>
      </c>
      <c r="C28" s="2" t="s">
        <v>104</v>
      </c>
      <c r="D28" s="2" t="s">
        <v>105</v>
      </c>
      <c r="E28" s="3">
        <v>500000</v>
      </c>
      <c r="F28" s="3">
        <v>0</v>
      </c>
      <c r="G28" s="3">
        <f t="shared" si="0"/>
        <v>500000</v>
      </c>
      <c r="H28" s="182" t="s">
        <v>106</v>
      </c>
      <c r="I28" s="182" t="s">
        <v>107</v>
      </c>
      <c r="J28" s="2" t="s">
        <v>108</v>
      </c>
      <c r="K28" s="3">
        <v>125107944</v>
      </c>
      <c r="L28" s="3">
        <v>125107944</v>
      </c>
      <c r="M28" s="4">
        <f t="shared" si="1"/>
        <v>0</v>
      </c>
    </row>
    <row r="29" spans="1:14" x14ac:dyDescent="0.3">
      <c r="A29" s="192"/>
      <c r="B29" s="2" t="s">
        <v>109</v>
      </c>
      <c r="C29" s="2" t="s">
        <v>110</v>
      </c>
      <c r="D29" s="2" t="s">
        <v>123</v>
      </c>
      <c r="E29" s="3">
        <v>54109000</v>
      </c>
      <c r="F29" s="3">
        <v>39656210</v>
      </c>
      <c r="G29" s="3">
        <f t="shared" si="0"/>
        <v>14452790</v>
      </c>
      <c r="H29" s="181"/>
      <c r="I29" s="181"/>
      <c r="J29" s="2" t="s">
        <v>111</v>
      </c>
      <c r="K29" s="3">
        <v>57426692</v>
      </c>
      <c r="L29" s="3">
        <v>57426692</v>
      </c>
      <c r="M29" s="4">
        <f t="shared" si="1"/>
        <v>0</v>
      </c>
    </row>
    <row r="30" spans="1:14" x14ac:dyDescent="0.3">
      <c r="A30" s="192"/>
      <c r="B30" s="2" t="s">
        <v>112</v>
      </c>
      <c r="C30" s="2" t="s">
        <v>112</v>
      </c>
      <c r="D30" s="2" t="s">
        <v>112</v>
      </c>
      <c r="E30" s="3">
        <v>0</v>
      </c>
      <c r="F30" s="3">
        <v>86086589</v>
      </c>
      <c r="G30" s="3">
        <f t="shared" si="0"/>
        <v>-86086589</v>
      </c>
      <c r="H30" s="182" t="s">
        <v>113</v>
      </c>
      <c r="I30" s="182" t="s">
        <v>114</v>
      </c>
      <c r="J30" s="2" t="s">
        <v>115</v>
      </c>
      <c r="K30" s="3">
        <v>601364</v>
      </c>
      <c r="L30" s="3">
        <v>385786</v>
      </c>
      <c r="M30" s="4">
        <f t="shared" si="1"/>
        <v>215578</v>
      </c>
    </row>
    <row r="31" spans="1:14" x14ac:dyDescent="0.3">
      <c r="A31" s="192"/>
      <c r="B31" s="6"/>
      <c r="C31" s="6"/>
      <c r="D31" s="6"/>
      <c r="E31" s="3">
        <v>0</v>
      </c>
      <c r="F31" s="3">
        <v>0</v>
      </c>
      <c r="G31" s="3">
        <f t="shared" si="0"/>
        <v>0</v>
      </c>
      <c r="H31" s="181"/>
      <c r="I31" s="181"/>
      <c r="J31" s="2" t="s">
        <v>116</v>
      </c>
      <c r="K31" s="3">
        <v>20000000</v>
      </c>
      <c r="L31" s="3">
        <v>19308462</v>
      </c>
      <c r="M31" s="4">
        <f t="shared" si="1"/>
        <v>691538</v>
      </c>
    </row>
    <row r="32" spans="1:14" ht="17.25" thickBot="1" x14ac:dyDescent="0.35">
      <c r="A32" s="193"/>
      <c r="B32" s="183" t="s">
        <v>117</v>
      </c>
      <c r="C32" s="184"/>
      <c r="D32" s="185"/>
      <c r="E32" s="28">
        <f>SUM(E21:E31)</f>
        <v>1951011000</v>
      </c>
      <c r="F32" s="28">
        <f>SUM(F21:F31)</f>
        <v>1935805803</v>
      </c>
      <c r="G32" s="28">
        <f>SUM(G21:G31)</f>
        <v>15205197</v>
      </c>
      <c r="H32" s="183" t="s">
        <v>117</v>
      </c>
      <c r="I32" s="184"/>
      <c r="J32" s="185"/>
      <c r="K32" s="28">
        <f>SUM(K21:K31)</f>
        <v>1951011000</v>
      </c>
      <c r="L32" s="28">
        <f>SUM(L21:L31)</f>
        <v>1935805803</v>
      </c>
      <c r="M32" s="29">
        <f>SUM(M21:M31)</f>
        <v>15205197</v>
      </c>
    </row>
    <row r="33" spans="1:14" x14ac:dyDescent="0.3">
      <c r="A33" s="230" t="s">
        <v>125</v>
      </c>
      <c r="B33" s="179" t="s">
        <v>126</v>
      </c>
      <c r="C33" s="2" t="s">
        <v>127</v>
      </c>
      <c r="D33" s="2" t="s">
        <v>128</v>
      </c>
      <c r="E33" s="3">
        <v>921998000</v>
      </c>
      <c r="F33" s="3">
        <v>920535432</v>
      </c>
      <c r="G33" s="3">
        <f>E33-F33</f>
        <v>1462568</v>
      </c>
      <c r="H33" s="2" t="s">
        <v>129</v>
      </c>
      <c r="I33" s="2" t="s">
        <v>130</v>
      </c>
      <c r="J33" s="2" t="s">
        <v>131</v>
      </c>
      <c r="K33" s="3">
        <v>0</v>
      </c>
      <c r="L33" s="3">
        <v>0</v>
      </c>
      <c r="M33" s="4">
        <f>K33-L33</f>
        <v>0</v>
      </c>
    </row>
    <row r="34" spans="1:14" x14ac:dyDescent="0.3">
      <c r="A34" s="192"/>
      <c r="B34" s="180"/>
      <c r="C34" s="2" t="s">
        <v>132</v>
      </c>
      <c r="D34" s="2" t="s">
        <v>133</v>
      </c>
      <c r="E34" s="3">
        <v>5350000</v>
      </c>
      <c r="F34" s="3">
        <v>4579500</v>
      </c>
      <c r="G34" s="3">
        <f t="shared" ref="G34:G43" si="2">E34-F34</f>
        <v>770500</v>
      </c>
      <c r="H34" s="2" t="s">
        <v>134</v>
      </c>
      <c r="I34" s="2" t="s">
        <v>135</v>
      </c>
      <c r="J34" s="2" t="s">
        <v>136</v>
      </c>
      <c r="K34" s="3">
        <v>42762000</v>
      </c>
      <c r="L34" s="3">
        <v>40197950</v>
      </c>
      <c r="M34" s="4">
        <f t="shared" ref="M34:M43" si="3">K34-L34</f>
        <v>2564050</v>
      </c>
    </row>
    <row r="35" spans="1:14" ht="27" x14ac:dyDescent="0.3">
      <c r="A35" s="192"/>
      <c r="B35" s="181"/>
      <c r="C35" s="2" t="s">
        <v>137</v>
      </c>
      <c r="D35" s="7" t="s">
        <v>138</v>
      </c>
      <c r="E35" s="3">
        <v>87530429</v>
      </c>
      <c r="F35" s="3">
        <v>78893417</v>
      </c>
      <c r="G35" s="3">
        <f t="shared" si="2"/>
        <v>8637012</v>
      </c>
      <c r="H35" s="2" t="s">
        <v>139</v>
      </c>
      <c r="I35" s="2" t="s">
        <v>140</v>
      </c>
      <c r="J35" s="2" t="s">
        <v>141</v>
      </c>
      <c r="K35" s="3">
        <v>2285469000</v>
      </c>
      <c r="L35" s="3">
        <v>2280953350</v>
      </c>
      <c r="M35" s="4">
        <f t="shared" si="3"/>
        <v>4515650</v>
      </c>
    </row>
    <row r="36" spans="1:14" x14ac:dyDescent="0.3">
      <c r="A36" s="192"/>
      <c r="B36" s="2" t="s">
        <v>142</v>
      </c>
      <c r="C36" s="2" t="s">
        <v>143</v>
      </c>
      <c r="D36" s="2" t="s">
        <v>144</v>
      </c>
      <c r="E36" s="3">
        <v>45600000</v>
      </c>
      <c r="F36" s="3">
        <v>37180900</v>
      </c>
      <c r="G36" s="3">
        <f t="shared" si="2"/>
        <v>8419100</v>
      </c>
      <c r="H36" s="182" t="s">
        <v>145</v>
      </c>
      <c r="I36" s="182" t="s">
        <v>146</v>
      </c>
      <c r="J36" s="2" t="s">
        <v>147</v>
      </c>
      <c r="K36" s="3">
        <v>693847000</v>
      </c>
      <c r="L36" s="3">
        <v>670618265</v>
      </c>
      <c r="M36" s="4">
        <f t="shared" si="3"/>
        <v>23228735</v>
      </c>
      <c r="N36" s="10">
        <f>L36+L37</f>
        <v>727350486</v>
      </c>
    </row>
    <row r="37" spans="1:14" x14ac:dyDescent="0.3">
      <c r="A37" s="192"/>
      <c r="B37" s="2" t="s">
        <v>148</v>
      </c>
      <c r="C37" s="2" t="s">
        <v>149</v>
      </c>
      <c r="D37" s="2" t="s">
        <v>150</v>
      </c>
      <c r="E37" s="3">
        <v>2151212000</v>
      </c>
      <c r="F37" s="3">
        <v>1933778877</v>
      </c>
      <c r="G37" s="3">
        <f t="shared" si="2"/>
        <v>217433123</v>
      </c>
      <c r="H37" s="181"/>
      <c r="I37" s="181"/>
      <c r="J37" s="2" t="s">
        <v>151</v>
      </c>
      <c r="K37" s="3">
        <v>90235000</v>
      </c>
      <c r="L37" s="3">
        <v>56732221</v>
      </c>
      <c r="M37" s="4">
        <f t="shared" si="3"/>
        <v>33502779</v>
      </c>
      <c r="N37" s="10">
        <f>N36+L41</f>
        <v>965174576</v>
      </c>
    </row>
    <row r="38" spans="1:14" x14ac:dyDescent="0.3">
      <c r="A38" s="192"/>
      <c r="B38" s="2" t="s">
        <v>152</v>
      </c>
      <c r="C38" s="2" t="s">
        <v>153</v>
      </c>
      <c r="D38" s="2" t="s">
        <v>154</v>
      </c>
      <c r="E38" s="3">
        <v>0</v>
      </c>
      <c r="F38" s="3">
        <v>0</v>
      </c>
      <c r="G38" s="3">
        <f t="shared" si="2"/>
        <v>0</v>
      </c>
      <c r="H38" s="2" t="s">
        <v>155</v>
      </c>
      <c r="I38" s="2" t="s">
        <v>156</v>
      </c>
      <c r="J38" s="2" t="s">
        <v>157</v>
      </c>
      <c r="K38" s="3">
        <v>0</v>
      </c>
      <c r="L38" s="3">
        <v>0</v>
      </c>
      <c r="M38" s="4">
        <f t="shared" si="3"/>
        <v>0</v>
      </c>
    </row>
    <row r="39" spans="1:14" x14ac:dyDescent="0.3">
      <c r="A39" s="192"/>
      <c r="B39" s="2" t="s">
        <v>158</v>
      </c>
      <c r="C39" s="2" t="s">
        <v>159</v>
      </c>
      <c r="D39" s="2" t="s">
        <v>160</v>
      </c>
      <c r="E39" s="3">
        <v>0</v>
      </c>
      <c r="F39" s="3">
        <v>0</v>
      </c>
      <c r="G39" s="3">
        <f t="shared" si="2"/>
        <v>0</v>
      </c>
      <c r="H39" s="2" t="s">
        <v>161</v>
      </c>
      <c r="I39" s="2" t="s">
        <v>162</v>
      </c>
      <c r="J39" s="2" t="s">
        <v>163</v>
      </c>
      <c r="K39" s="3">
        <v>25000000</v>
      </c>
      <c r="L39" s="3">
        <v>25000000</v>
      </c>
      <c r="M39" s="4">
        <f t="shared" si="3"/>
        <v>0</v>
      </c>
    </row>
    <row r="40" spans="1:14" x14ac:dyDescent="0.3">
      <c r="A40" s="192"/>
      <c r="B40" s="2" t="s">
        <v>164</v>
      </c>
      <c r="C40" s="2" t="s">
        <v>165</v>
      </c>
      <c r="D40" s="2" t="s">
        <v>166</v>
      </c>
      <c r="E40" s="3">
        <v>0</v>
      </c>
      <c r="F40" s="3">
        <v>0</v>
      </c>
      <c r="G40" s="3">
        <f t="shared" si="2"/>
        <v>0</v>
      </c>
      <c r="H40" s="182" t="s">
        <v>167</v>
      </c>
      <c r="I40" s="182" t="s">
        <v>168</v>
      </c>
      <c r="J40" s="2" t="s">
        <v>169</v>
      </c>
      <c r="K40" s="3">
        <v>27921619</v>
      </c>
      <c r="L40" s="3">
        <v>27921619</v>
      </c>
      <c r="M40" s="4">
        <f t="shared" si="3"/>
        <v>0</v>
      </c>
    </row>
    <row r="41" spans="1:14" x14ac:dyDescent="0.3">
      <c r="A41" s="192"/>
      <c r="B41" s="2" t="s">
        <v>170</v>
      </c>
      <c r="C41" s="2" t="s">
        <v>171</v>
      </c>
      <c r="D41" s="2" t="s">
        <v>172</v>
      </c>
      <c r="E41" s="3">
        <v>207928280</v>
      </c>
      <c r="F41" s="3">
        <v>103820791</v>
      </c>
      <c r="G41" s="3">
        <f t="shared" si="2"/>
        <v>104107489</v>
      </c>
      <c r="H41" s="181"/>
      <c r="I41" s="181"/>
      <c r="J41" s="2" t="s">
        <v>173</v>
      </c>
      <c r="K41" s="3">
        <v>237824090</v>
      </c>
      <c r="L41" s="3">
        <v>237824090</v>
      </c>
      <c r="M41" s="4">
        <f t="shared" si="3"/>
        <v>0</v>
      </c>
    </row>
    <row r="42" spans="1:14" x14ac:dyDescent="0.3">
      <c r="A42" s="192"/>
      <c r="B42" s="2" t="s">
        <v>174</v>
      </c>
      <c r="C42" s="2" t="s">
        <v>174</v>
      </c>
      <c r="D42" s="2" t="s">
        <v>174</v>
      </c>
      <c r="E42" s="3">
        <v>0</v>
      </c>
      <c r="F42" s="3">
        <v>277712886</v>
      </c>
      <c r="G42" s="3">
        <f t="shared" si="2"/>
        <v>-277712886</v>
      </c>
      <c r="H42" s="182" t="s">
        <v>175</v>
      </c>
      <c r="I42" s="182" t="s">
        <v>176</v>
      </c>
      <c r="J42" s="2" t="s">
        <v>177</v>
      </c>
      <c r="K42" s="3">
        <v>60000</v>
      </c>
      <c r="L42" s="3">
        <v>9420</v>
      </c>
      <c r="M42" s="4">
        <f t="shared" si="3"/>
        <v>50580</v>
      </c>
    </row>
    <row r="43" spans="1:14" x14ac:dyDescent="0.3">
      <c r="A43" s="192"/>
      <c r="B43" s="6"/>
      <c r="C43" s="6"/>
      <c r="D43" s="6"/>
      <c r="E43" s="3">
        <v>0</v>
      </c>
      <c r="F43" s="3">
        <v>0</v>
      </c>
      <c r="G43" s="3">
        <f t="shared" si="2"/>
        <v>0</v>
      </c>
      <c r="H43" s="181"/>
      <c r="I43" s="181"/>
      <c r="J43" s="2" t="s">
        <v>178</v>
      </c>
      <c r="K43" s="3">
        <v>16500000</v>
      </c>
      <c r="L43" s="3">
        <v>17244888</v>
      </c>
      <c r="M43" s="4">
        <f t="shared" si="3"/>
        <v>-744888</v>
      </c>
    </row>
    <row r="44" spans="1:14" ht="17.25" thickBot="1" x14ac:dyDescent="0.35">
      <c r="A44" s="193"/>
      <c r="B44" s="183" t="s">
        <v>179</v>
      </c>
      <c r="C44" s="184"/>
      <c r="D44" s="185"/>
      <c r="E44" s="28">
        <f>SUM(E33:E43)</f>
        <v>3419618709</v>
      </c>
      <c r="F44" s="28">
        <f>SUM(F33:F43)</f>
        <v>3356501803</v>
      </c>
      <c r="G44" s="28">
        <f>SUM(G33:G43)</f>
        <v>63116906</v>
      </c>
      <c r="H44" s="183" t="s">
        <v>179</v>
      </c>
      <c r="I44" s="184"/>
      <c r="J44" s="185"/>
      <c r="K44" s="28">
        <f>SUM(K33:K43)</f>
        <v>3419618709</v>
      </c>
      <c r="L44" s="28">
        <f>SUM(L33:L43)</f>
        <v>3356501803</v>
      </c>
      <c r="M44" s="29">
        <f>SUM(M33:M43)</f>
        <v>63116906</v>
      </c>
    </row>
    <row r="45" spans="1:14" x14ac:dyDescent="0.3">
      <c r="A45" s="230" t="s">
        <v>180</v>
      </c>
      <c r="B45" s="179" t="s">
        <v>126</v>
      </c>
      <c r="C45" s="2" t="s">
        <v>127</v>
      </c>
      <c r="D45" s="2" t="s">
        <v>128</v>
      </c>
      <c r="E45" s="3">
        <v>1137272050</v>
      </c>
      <c r="F45" s="3">
        <v>1134523335</v>
      </c>
      <c r="G45" s="3">
        <f>E45-F45</f>
        <v>2748715</v>
      </c>
      <c r="H45" s="2" t="s">
        <v>129</v>
      </c>
      <c r="I45" s="2" t="s">
        <v>130</v>
      </c>
      <c r="J45" s="2" t="s">
        <v>131</v>
      </c>
      <c r="K45" s="3">
        <v>0</v>
      </c>
      <c r="L45" s="3">
        <v>0</v>
      </c>
      <c r="M45" s="4">
        <f>K45-L45</f>
        <v>0</v>
      </c>
    </row>
    <row r="46" spans="1:14" x14ac:dyDescent="0.3">
      <c r="A46" s="192"/>
      <c r="B46" s="180"/>
      <c r="C46" s="2" t="s">
        <v>132</v>
      </c>
      <c r="D46" s="2" t="s">
        <v>133</v>
      </c>
      <c r="E46" s="3">
        <v>6675000</v>
      </c>
      <c r="F46" s="3">
        <v>6127765</v>
      </c>
      <c r="G46" s="3">
        <f t="shared" ref="G46:G55" si="4">E46-F46</f>
        <v>547235</v>
      </c>
      <c r="H46" s="2" t="s">
        <v>134</v>
      </c>
      <c r="I46" s="2" t="s">
        <v>135</v>
      </c>
      <c r="J46" s="2" t="s">
        <v>136</v>
      </c>
      <c r="K46" s="3">
        <v>132860520</v>
      </c>
      <c r="L46" s="3">
        <v>129018460</v>
      </c>
      <c r="M46" s="4">
        <f t="shared" ref="M46:M55" si="5">K46-L46</f>
        <v>3842060</v>
      </c>
    </row>
    <row r="47" spans="1:14" ht="27" x14ac:dyDescent="0.3">
      <c r="A47" s="192"/>
      <c r="B47" s="181"/>
      <c r="C47" s="2" t="s">
        <v>137</v>
      </c>
      <c r="D47" s="7" t="s">
        <v>138</v>
      </c>
      <c r="E47" s="3">
        <v>116152618</v>
      </c>
      <c r="F47" s="3">
        <v>110333983</v>
      </c>
      <c r="G47" s="3">
        <f t="shared" si="4"/>
        <v>5818635</v>
      </c>
      <c r="H47" s="2" t="s">
        <v>139</v>
      </c>
      <c r="I47" s="2" t="s">
        <v>140</v>
      </c>
      <c r="J47" s="2" t="s">
        <v>141</v>
      </c>
      <c r="K47" s="3">
        <v>2069784000</v>
      </c>
      <c r="L47" s="3">
        <v>2068857000</v>
      </c>
      <c r="M47" s="4">
        <f t="shared" si="5"/>
        <v>927000</v>
      </c>
    </row>
    <row r="48" spans="1:14" x14ac:dyDescent="0.3">
      <c r="A48" s="192"/>
      <c r="B48" s="2" t="s">
        <v>142</v>
      </c>
      <c r="C48" s="2" t="s">
        <v>143</v>
      </c>
      <c r="D48" s="2" t="s">
        <v>144</v>
      </c>
      <c r="E48" s="3">
        <v>133165000</v>
      </c>
      <c r="F48" s="3">
        <v>125721250</v>
      </c>
      <c r="G48" s="3">
        <f t="shared" si="4"/>
        <v>7443750</v>
      </c>
      <c r="H48" s="182" t="s">
        <v>145</v>
      </c>
      <c r="I48" s="182" t="s">
        <v>146</v>
      </c>
      <c r="J48" s="2" t="s">
        <v>147</v>
      </c>
      <c r="K48" s="3">
        <v>246122310</v>
      </c>
      <c r="L48" s="3">
        <v>270792849</v>
      </c>
      <c r="M48" s="4">
        <f t="shared" si="5"/>
        <v>-24670539</v>
      </c>
      <c r="N48" s="10">
        <f>L48+L49</f>
        <v>471664898</v>
      </c>
    </row>
    <row r="49" spans="1:14" x14ac:dyDescent="0.3">
      <c r="A49" s="192"/>
      <c r="B49" s="2" t="s">
        <v>148</v>
      </c>
      <c r="C49" s="2" t="s">
        <v>149</v>
      </c>
      <c r="D49" s="2" t="s">
        <v>150</v>
      </c>
      <c r="E49" s="3">
        <v>1194074454</v>
      </c>
      <c r="F49" s="3">
        <v>1140634916</v>
      </c>
      <c r="G49" s="3">
        <f t="shared" si="4"/>
        <v>53439538</v>
      </c>
      <c r="H49" s="181"/>
      <c r="I49" s="181"/>
      <c r="J49" s="2" t="s">
        <v>151</v>
      </c>
      <c r="K49" s="3">
        <v>154905000</v>
      </c>
      <c r="L49" s="3">
        <v>200872049</v>
      </c>
      <c r="M49" s="4">
        <f t="shared" si="5"/>
        <v>-45967049</v>
      </c>
    </row>
    <row r="50" spans="1:14" x14ac:dyDescent="0.3">
      <c r="A50" s="192"/>
      <c r="B50" s="2" t="s">
        <v>152</v>
      </c>
      <c r="C50" s="2" t="s">
        <v>153</v>
      </c>
      <c r="D50" s="2" t="s">
        <v>154</v>
      </c>
      <c r="E50" s="3">
        <v>0</v>
      </c>
      <c r="F50" s="3">
        <v>0</v>
      </c>
      <c r="G50" s="3">
        <f t="shared" si="4"/>
        <v>0</v>
      </c>
      <c r="H50" s="2" t="s">
        <v>155</v>
      </c>
      <c r="I50" s="2" t="s">
        <v>156</v>
      </c>
      <c r="J50" s="2" t="s">
        <v>157</v>
      </c>
      <c r="K50" s="3">
        <v>0</v>
      </c>
      <c r="L50" s="3">
        <v>0</v>
      </c>
      <c r="M50" s="4">
        <f t="shared" si="5"/>
        <v>0</v>
      </c>
    </row>
    <row r="51" spans="1:14" x14ac:dyDescent="0.3">
      <c r="A51" s="192"/>
      <c r="B51" s="2" t="s">
        <v>158</v>
      </c>
      <c r="C51" s="2" t="s">
        <v>159</v>
      </c>
      <c r="D51" s="2" t="s">
        <v>160</v>
      </c>
      <c r="E51" s="3">
        <v>0</v>
      </c>
      <c r="F51" s="3">
        <v>0</v>
      </c>
      <c r="G51" s="3">
        <f t="shared" si="4"/>
        <v>0</v>
      </c>
      <c r="H51" s="2" t="s">
        <v>161</v>
      </c>
      <c r="I51" s="2" t="s">
        <v>162</v>
      </c>
      <c r="J51" s="2" t="s">
        <v>163</v>
      </c>
      <c r="K51" s="3">
        <v>11177500</v>
      </c>
      <c r="L51" s="3">
        <v>11177500</v>
      </c>
      <c r="M51" s="4">
        <f t="shared" si="5"/>
        <v>0</v>
      </c>
    </row>
    <row r="52" spans="1:14" x14ac:dyDescent="0.3">
      <c r="A52" s="192"/>
      <c r="B52" s="2" t="s">
        <v>164</v>
      </c>
      <c r="C52" s="2" t="s">
        <v>165</v>
      </c>
      <c r="D52" s="2" t="s">
        <v>166</v>
      </c>
      <c r="E52" s="3">
        <v>1000004</v>
      </c>
      <c r="F52" s="3">
        <v>4</v>
      </c>
      <c r="G52" s="3">
        <f t="shared" si="4"/>
        <v>1000000</v>
      </c>
      <c r="H52" s="182" t="s">
        <v>167</v>
      </c>
      <c r="I52" s="182" t="s">
        <v>168</v>
      </c>
      <c r="J52" s="2" t="s">
        <v>169</v>
      </c>
      <c r="K52" s="3">
        <v>238410504</v>
      </c>
      <c r="L52" s="3">
        <v>21419247</v>
      </c>
      <c r="M52" s="4">
        <f t="shared" si="5"/>
        <v>216991257</v>
      </c>
    </row>
    <row r="53" spans="1:14" x14ac:dyDescent="0.3">
      <c r="A53" s="192"/>
      <c r="B53" s="2" t="s">
        <v>170</v>
      </c>
      <c r="C53" s="2" t="s">
        <v>171</v>
      </c>
      <c r="D53" s="2" t="s">
        <v>172</v>
      </c>
      <c r="E53" s="3">
        <v>281224874</v>
      </c>
      <c r="F53" s="3">
        <v>31445129</v>
      </c>
      <c r="G53" s="3">
        <f t="shared" si="4"/>
        <v>249779745</v>
      </c>
      <c r="H53" s="181"/>
      <c r="I53" s="181"/>
      <c r="J53" s="2" t="s">
        <v>173</v>
      </c>
      <c r="K53" s="3">
        <v>0</v>
      </c>
      <c r="L53" s="3">
        <v>216991257</v>
      </c>
      <c r="M53" s="4">
        <f t="shared" si="5"/>
        <v>-216991257</v>
      </c>
    </row>
    <row r="54" spans="1:14" x14ac:dyDescent="0.3">
      <c r="A54" s="192"/>
      <c r="B54" s="2" t="s">
        <v>174</v>
      </c>
      <c r="C54" s="2" t="s">
        <v>174</v>
      </c>
      <c r="D54" s="2" t="s">
        <v>174</v>
      </c>
      <c r="E54" s="3">
        <v>0</v>
      </c>
      <c r="F54" s="3">
        <v>386595581</v>
      </c>
      <c r="G54" s="3">
        <f t="shared" si="4"/>
        <v>-386595581</v>
      </c>
      <c r="H54" s="182" t="s">
        <v>175</v>
      </c>
      <c r="I54" s="182" t="s">
        <v>176</v>
      </c>
      <c r="J54" s="2" t="s">
        <v>177</v>
      </c>
      <c r="K54" s="3">
        <v>309549</v>
      </c>
      <c r="L54" s="3">
        <v>132603</v>
      </c>
      <c r="M54" s="4">
        <f t="shared" si="5"/>
        <v>176946</v>
      </c>
    </row>
    <row r="55" spans="1:14" x14ac:dyDescent="0.3">
      <c r="A55" s="192"/>
      <c r="B55" s="6"/>
      <c r="C55" s="6"/>
      <c r="D55" s="6"/>
      <c r="E55" s="3">
        <v>0</v>
      </c>
      <c r="F55" s="3">
        <v>0</v>
      </c>
      <c r="G55" s="3">
        <f t="shared" si="4"/>
        <v>0</v>
      </c>
      <c r="H55" s="181"/>
      <c r="I55" s="181"/>
      <c r="J55" s="2" t="s">
        <v>178</v>
      </c>
      <c r="K55" s="3">
        <v>15994617</v>
      </c>
      <c r="L55" s="3">
        <v>16120998</v>
      </c>
      <c r="M55" s="4">
        <f t="shared" si="5"/>
        <v>-126381</v>
      </c>
    </row>
    <row r="56" spans="1:14" ht="17.25" thickBot="1" x14ac:dyDescent="0.35">
      <c r="A56" s="193"/>
      <c r="B56" s="183" t="s">
        <v>179</v>
      </c>
      <c r="C56" s="184"/>
      <c r="D56" s="185"/>
      <c r="E56" s="28">
        <f>SUM(E45:E55)</f>
        <v>2869564000</v>
      </c>
      <c r="F56" s="28">
        <f>SUM(F45:F55)</f>
        <v>2935381963</v>
      </c>
      <c r="G56" s="28">
        <f>SUM(G45:G55)</f>
        <v>-65817963</v>
      </c>
      <c r="H56" s="183" t="s">
        <v>179</v>
      </c>
      <c r="I56" s="184"/>
      <c r="J56" s="185"/>
      <c r="K56" s="28">
        <f>SUM(K45:K55)</f>
        <v>2869564000</v>
      </c>
      <c r="L56" s="28">
        <f>SUM(L45:L55)</f>
        <v>2935381963</v>
      </c>
      <c r="M56" s="29">
        <f>SUM(M45:M55)</f>
        <v>-65817963</v>
      </c>
    </row>
    <row r="57" spans="1:14" x14ac:dyDescent="0.3">
      <c r="A57" s="229" t="s">
        <v>181</v>
      </c>
      <c r="B57" s="179" t="s">
        <v>126</v>
      </c>
      <c r="C57" s="2" t="s">
        <v>127</v>
      </c>
      <c r="D57" s="2" t="s">
        <v>128</v>
      </c>
      <c r="E57" s="3">
        <v>277803800</v>
      </c>
      <c r="F57" s="3">
        <v>277564370</v>
      </c>
      <c r="G57" s="3">
        <f>E57-F57</f>
        <v>239430</v>
      </c>
      <c r="H57" s="2" t="s">
        <v>129</v>
      </c>
      <c r="I57" s="2" t="s">
        <v>130</v>
      </c>
      <c r="J57" s="2" t="s">
        <v>131</v>
      </c>
      <c r="K57" s="3">
        <v>0</v>
      </c>
      <c r="L57" s="3">
        <v>0</v>
      </c>
      <c r="M57" s="4">
        <f>K57-L57</f>
        <v>0</v>
      </c>
    </row>
    <row r="58" spans="1:14" x14ac:dyDescent="0.3">
      <c r="A58" s="187"/>
      <c r="B58" s="180"/>
      <c r="C58" s="2" t="s">
        <v>132</v>
      </c>
      <c r="D58" s="2" t="s">
        <v>133</v>
      </c>
      <c r="E58" s="3">
        <v>2500000</v>
      </c>
      <c r="F58" s="3">
        <v>1874660</v>
      </c>
      <c r="G58" s="3">
        <f t="shared" ref="G58:G67" si="6">E58-F58</f>
        <v>625340</v>
      </c>
      <c r="H58" s="2" t="s">
        <v>134</v>
      </c>
      <c r="I58" s="2" t="s">
        <v>135</v>
      </c>
      <c r="J58" s="2" t="s">
        <v>136</v>
      </c>
      <c r="K58" s="3">
        <v>1344959000</v>
      </c>
      <c r="L58" s="3">
        <v>1350216844</v>
      </c>
      <c r="M58" s="4">
        <f t="shared" ref="M58:M67" si="7">K58-L58</f>
        <v>-5257844</v>
      </c>
    </row>
    <row r="59" spans="1:14" ht="27" x14ac:dyDescent="0.3">
      <c r="A59" s="187"/>
      <c r="B59" s="181"/>
      <c r="C59" s="2" t="s">
        <v>137</v>
      </c>
      <c r="D59" s="7" t="s">
        <v>138</v>
      </c>
      <c r="E59" s="3">
        <v>22282800</v>
      </c>
      <c r="F59" s="3">
        <v>15727299</v>
      </c>
      <c r="G59" s="3">
        <f t="shared" si="6"/>
        <v>6555501</v>
      </c>
      <c r="H59" s="2" t="s">
        <v>139</v>
      </c>
      <c r="I59" s="2" t="s">
        <v>140</v>
      </c>
      <c r="J59" s="2" t="s">
        <v>141</v>
      </c>
      <c r="K59" s="3">
        <v>2118605000</v>
      </c>
      <c r="L59" s="3">
        <v>2118562500</v>
      </c>
      <c r="M59" s="4">
        <f t="shared" si="7"/>
        <v>42500</v>
      </c>
    </row>
    <row r="60" spans="1:14" x14ac:dyDescent="0.3">
      <c r="A60" s="187"/>
      <c r="B60" s="2" t="s">
        <v>142</v>
      </c>
      <c r="C60" s="2" t="s">
        <v>143</v>
      </c>
      <c r="D60" s="2" t="s">
        <v>144</v>
      </c>
      <c r="E60" s="3">
        <v>36420000</v>
      </c>
      <c r="F60" s="3">
        <v>35066500</v>
      </c>
      <c r="G60" s="3">
        <f t="shared" si="6"/>
        <v>1353500</v>
      </c>
      <c r="H60" s="182" t="s">
        <v>145</v>
      </c>
      <c r="I60" s="182" t="s">
        <v>146</v>
      </c>
      <c r="J60" s="2" t="s">
        <v>147</v>
      </c>
      <c r="K60" s="3">
        <v>17825000</v>
      </c>
      <c r="L60" s="3">
        <v>16825155</v>
      </c>
      <c r="M60" s="4">
        <f t="shared" si="7"/>
        <v>999845</v>
      </c>
      <c r="N60" s="10">
        <f>L60+L61</f>
        <v>25026961</v>
      </c>
    </row>
    <row r="61" spans="1:14" x14ac:dyDescent="0.3">
      <c r="A61" s="187"/>
      <c r="B61" s="2" t="s">
        <v>148</v>
      </c>
      <c r="C61" s="2" t="s">
        <v>149</v>
      </c>
      <c r="D61" s="2" t="s">
        <v>150</v>
      </c>
      <c r="E61" s="3">
        <v>3232420830</v>
      </c>
      <c r="F61" s="3">
        <v>3161305740</v>
      </c>
      <c r="G61" s="3">
        <f t="shared" si="6"/>
        <v>71115090</v>
      </c>
      <c r="H61" s="181"/>
      <c r="I61" s="181"/>
      <c r="J61" s="2" t="s">
        <v>151</v>
      </c>
      <c r="K61" s="3">
        <v>8435000</v>
      </c>
      <c r="L61" s="3">
        <v>8201806</v>
      </c>
      <c r="M61" s="4">
        <f t="shared" si="7"/>
        <v>233194</v>
      </c>
    </row>
    <row r="62" spans="1:14" x14ac:dyDescent="0.3">
      <c r="A62" s="187"/>
      <c r="B62" s="2" t="s">
        <v>152</v>
      </c>
      <c r="C62" s="2" t="s">
        <v>153</v>
      </c>
      <c r="D62" s="2" t="s">
        <v>154</v>
      </c>
      <c r="E62" s="3">
        <v>8122000</v>
      </c>
      <c r="F62" s="3">
        <v>8122000</v>
      </c>
      <c r="G62" s="3">
        <f t="shared" si="6"/>
        <v>0</v>
      </c>
      <c r="H62" s="2" t="s">
        <v>155</v>
      </c>
      <c r="I62" s="2" t="s">
        <v>156</v>
      </c>
      <c r="J62" s="2" t="s">
        <v>157</v>
      </c>
      <c r="K62" s="3">
        <v>0</v>
      </c>
      <c r="L62" s="3">
        <v>0</v>
      </c>
      <c r="M62" s="4">
        <f t="shared" si="7"/>
        <v>0</v>
      </c>
    </row>
    <row r="63" spans="1:14" x14ac:dyDescent="0.3">
      <c r="A63" s="187"/>
      <c r="B63" s="2" t="s">
        <v>158</v>
      </c>
      <c r="C63" s="2" t="s">
        <v>159</v>
      </c>
      <c r="D63" s="2" t="s">
        <v>182</v>
      </c>
      <c r="E63" s="3">
        <v>0</v>
      </c>
      <c r="F63" s="3">
        <v>0</v>
      </c>
      <c r="G63" s="3">
        <f t="shared" si="6"/>
        <v>0</v>
      </c>
      <c r="H63" s="2" t="s">
        <v>161</v>
      </c>
      <c r="I63" s="2" t="s">
        <v>162</v>
      </c>
      <c r="J63" s="2" t="s">
        <v>163</v>
      </c>
      <c r="K63" s="3">
        <v>8122000</v>
      </c>
      <c r="L63" s="3">
        <v>8122000</v>
      </c>
      <c r="M63" s="4">
        <f t="shared" si="7"/>
        <v>0</v>
      </c>
    </row>
    <row r="64" spans="1:14" x14ac:dyDescent="0.3">
      <c r="A64" s="187"/>
      <c r="B64" s="2" t="s">
        <v>164</v>
      </c>
      <c r="C64" s="2" t="s">
        <v>165</v>
      </c>
      <c r="D64" s="2" t="s">
        <v>166</v>
      </c>
      <c r="E64" s="3">
        <v>0</v>
      </c>
      <c r="F64" s="3">
        <v>0</v>
      </c>
      <c r="G64" s="3">
        <f t="shared" si="6"/>
        <v>0</v>
      </c>
      <c r="H64" s="182" t="s">
        <v>167</v>
      </c>
      <c r="I64" s="182" t="s">
        <v>168</v>
      </c>
      <c r="J64" s="2" t="s">
        <v>169</v>
      </c>
      <c r="K64" s="3">
        <v>590485782</v>
      </c>
      <c r="L64" s="3">
        <v>590485782</v>
      </c>
      <c r="M64" s="4">
        <f t="shared" si="7"/>
        <v>0</v>
      </c>
    </row>
    <row r="65" spans="1:14" x14ac:dyDescent="0.3">
      <c r="A65" s="187"/>
      <c r="B65" s="2" t="s">
        <v>170</v>
      </c>
      <c r="C65" s="2" t="s">
        <v>171</v>
      </c>
      <c r="D65" s="2" t="s">
        <v>172</v>
      </c>
      <c r="E65" s="3">
        <v>589722570</v>
      </c>
      <c r="F65" s="3">
        <v>213935691</v>
      </c>
      <c r="G65" s="3">
        <f t="shared" si="6"/>
        <v>375786879</v>
      </c>
      <c r="H65" s="181"/>
      <c r="I65" s="181"/>
      <c r="J65" s="2" t="s">
        <v>173</v>
      </c>
      <c r="K65" s="3">
        <v>2245058</v>
      </c>
      <c r="L65" s="3">
        <v>2245058</v>
      </c>
      <c r="M65" s="4">
        <f t="shared" si="7"/>
        <v>0</v>
      </c>
    </row>
    <row r="66" spans="1:14" x14ac:dyDescent="0.3">
      <c r="A66" s="187"/>
      <c r="B66" s="2" t="s">
        <v>174</v>
      </c>
      <c r="C66" s="2" t="s">
        <v>174</v>
      </c>
      <c r="D66" s="2" t="s">
        <v>174</v>
      </c>
      <c r="E66" s="3">
        <v>0</v>
      </c>
      <c r="F66" s="3">
        <v>441769461</v>
      </c>
      <c r="G66" s="3">
        <f t="shared" si="6"/>
        <v>-441769461</v>
      </c>
      <c r="H66" s="182" t="s">
        <v>175</v>
      </c>
      <c r="I66" s="182" t="s">
        <v>176</v>
      </c>
      <c r="J66" s="2" t="s">
        <v>177</v>
      </c>
      <c r="K66" s="3">
        <v>545170</v>
      </c>
      <c r="L66" s="3">
        <v>409188</v>
      </c>
      <c r="M66" s="4">
        <f t="shared" si="7"/>
        <v>135982</v>
      </c>
    </row>
    <row r="67" spans="1:14" x14ac:dyDescent="0.3">
      <c r="A67" s="187"/>
      <c r="B67" s="6"/>
      <c r="C67" s="6"/>
      <c r="D67" s="6"/>
      <c r="E67" s="3">
        <v>0</v>
      </c>
      <c r="F67" s="3">
        <v>0</v>
      </c>
      <c r="G67" s="3">
        <f t="shared" si="6"/>
        <v>0</v>
      </c>
      <c r="H67" s="181"/>
      <c r="I67" s="181"/>
      <c r="J67" s="2" t="s">
        <v>178</v>
      </c>
      <c r="K67" s="3">
        <v>78049990</v>
      </c>
      <c r="L67" s="3">
        <v>60297388</v>
      </c>
      <c r="M67" s="4">
        <f t="shared" si="7"/>
        <v>17752602</v>
      </c>
    </row>
    <row r="68" spans="1:14" ht="17.25" thickBot="1" x14ac:dyDescent="0.35">
      <c r="A68" s="188"/>
      <c r="B68" s="183" t="s">
        <v>179</v>
      </c>
      <c r="C68" s="184"/>
      <c r="D68" s="185"/>
      <c r="E68" s="28">
        <f>SUM(E57:E67)</f>
        <v>4169272000</v>
      </c>
      <c r="F68" s="28">
        <f>SUM(F57:F67)</f>
        <v>4155365721</v>
      </c>
      <c r="G68" s="28">
        <f>SUM(G57:G67)</f>
        <v>13906279</v>
      </c>
      <c r="H68" s="183" t="s">
        <v>179</v>
      </c>
      <c r="I68" s="184"/>
      <c r="J68" s="185"/>
      <c r="K68" s="28">
        <f>SUM(K57:K67)</f>
        <v>4169272000</v>
      </c>
      <c r="L68" s="28">
        <f>SUM(L57:L67)</f>
        <v>4155365721</v>
      </c>
      <c r="M68" s="29">
        <f>SUM(M57:M67)</f>
        <v>13906279</v>
      </c>
      <c r="N68" s="10"/>
    </row>
    <row r="69" spans="1:14" x14ac:dyDescent="0.3">
      <c r="A69" s="231" t="s">
        <v>124</v>
      </c>
      <c r="B69" s="179" t="s">
        <v>69</v>
      </c>
      <c r="C69" s="2" t="s">
        <v>70</v>
      </c>
      <c r="D69" s="2" t="s">
        <v>71</v>
      </c>
      <c r="E69" s="3">
        <v>264800000</v>
      </c>
      <c r="F69" s="3">
        <v>261257530</v>
      </c>
      <c r="G69" s="3">
        <f t="shared" ref="G69:G79" si="8">E69-F69</f>
        <v>3542470</v>
      </c>
      <c r="H69" s="2" t="s">
        <v>72</v>
      </c>
      <c r="I69" s="2" t="s">
        <v>73</v>
      </c>
      <c r="J69" s="2" t="s">
        <v>74</v>
      </c>
      <c r="K69" s="3">
        <v>0</v>
      </c>
      <c r="L69" s="3">
        <v>0</v>
      </c>
      <c r="M69" s="4">
        <f>K69-L69</f>
        <v>0</v>
      </c>
    </row>
    <row r="70" spans="1:14" x14ac:dyDescent="0.3">
      <c r="A70" s="177"/>
      <c r="B70" s="180"/>
      <c r="C70" s="2" t="s">
        <v>75</v>
      </c>
      <c r="D70" s="2" t="s">
        <v>119</v>
      </c>
      <c r="E70" s="3">
        <v>0</v>
      </c>
      <c r="F70" s="3">
        <v>0</v>
      </c>
      <c r="G70" s="3">
        <f t="shared" si="8"/>
        <v>0</v>
      </c>
      <c r="H70" s="2" t="s">
        <v>76</v>
      </c>
      <c r="I70" s="2" t="s">
        <v>77</v>
      </c>
      <c r="J70" s="2" t="s">
        <v>78</v>
      </c>
      <c r="K70" s="3">
        <v>7000000</v>
      </c>
      <c r="L70" s="3">
        <v>7008900</v>
      </c>
      <c r="M70" s="4">
        <f t="shared" ref="M70:M79" si="9">K70-L70</f>
        <v>-8900</v>
      </c>
    </row>
    <row r="71" spans="1:14" ht="27" x14ac:dyDescent="0.3">
      <c r="A71" s="177"/>
      <c r="B71" s="181"/>
      <c r="C71" s="2" t="s">
        <v>79</v>
      </c>
      <c r="D71" s="7" t="s">
        <v>80</v>
      </c>
      <c r="E71" s="3">
        <v>85500000</v>
      </c>
      <c r="F71" s="3">
        <v>71626623</v>
      </c>
      <c r="G71" s="3">
        <f t="shared" si="8"/>
        <v>13873377</v>
      </c>
      <c r="H71" s="2" t="s">
        <v>81</v>
      </c>
      <c r="I71" s="2" t="s">
        <v>82</v>
      </c>
      <c r="J71" s="2" t="s">
        <v>83</v>
      </c>
      <c r="K71" s="3">
        <f>331030710+277029000</f>
        <v>608059710</v>
      </c>
      <c r="L71" s="3">
        <f>608562060</f>
        <v>608562060</v>
      </c>
      <c r="M71" s="4">
        <f t="shared" si="9"/>
        <v>-502350</v>
      </c>
    </row>
    <row r="72" spans="1:14" x14ac:dyDescent="0.3">
      <c r="A72" s="177"/>
      <c r="B72" s="2" t="s">
        <v>84</v>
      </c>
      <c r="C72" s="2" t="s">
        <v>85</v>
      </c>
      <c r="D72" s="2" t="s">
        <v>120</v>
      </c>
      <c r="E72" s="3">
        <v>0</v>
      </c>
      <c r="F72" s="3">
        <v>0</v>
      </c>
      <c r="G72" s="3">
        <f t="shared" si="8"/>
        <v>0</v>
      </c>
      <c r="H72" s="182" t="s">
        <v>86</v>
      </c>
      <c r="I72" s="182" t="s">
        <v>87</v>
      </c>
      <c r="J72" s="2" t="s">
        <v>88</v>
      </c>
      <c r="K72" s="3">
        <v>97000000</v>
      </c>
      <c r="L72" s="3">
        <v>96668371</v>
      </c>
      <c r="M72" s="4">
        <f t="shared" si="9"/>
        <v>331629</v>
      </c>
      <c r="N72" s="10">
        <f>L72+L73</f>
        <v>172127359</v>
      </c>
    </row>
    <row r="73" spans="1:14" x14ac:dyDescent="0.3">
      <c r="A73" s="177"/>
      <c r="B73" s="2" t="s">
        <v>89</v>
      </c>
      <c r="C73" s="2" t="s">
        <v>90</v>
      </c>
      <c r="D73" s="2" t="s">
        <v>91</v>
      </c>
      <c r="E73" s="3">
        <v>506420900</v>
      </c>
      <c r="F73" s="3">
        <f>446917341</f>
        <v>446917341</v>
      </c>
      <c r="G73" s="3">
        <f t="shared" si="8"/>
        <v>59503559</v>
      </c>
      <c r="H73" s="181"/>
      <c r="I73" s="181"/>
      <c r="J73" s="2" t="s">
        <v>92</v>
      </c>
      <c r="K73" s="3">
        <f>49680849+20649000</f>
        <v>70329849</v>
      </c>
      <c r="L73" s="3">
        <v>75458988</v>
      </c>
      <c r="M73" s="4">
        <f t="shared" si="9"/>
        <v>-5129139</v>
      </c>
    </row>
    <row r="74" spans="1:14" x14ac:dyDescent="0.3">
      <c r="A74" s="177"/>
      <c r="B74" s="2" t="s">
        <v>93</v>
      </c>
      <c r="C74" s="2" t="s">
        <v>94</v>
      </c>
      <c r="D74" s="2" t="s">
        <v>121</v>
      </c>
      <c r="E74" s="3">
        <v>0</v>
      </c>
      <c r="F74" s="3">
        <v>0</v>
      </c>
      <c r="G74" s="3">
        <f t="shared" si="8"/>
        <v>0</v>
      </c>
      <c r="H74" s="2" t="s">
        <v>95</v>
      </c>
      <c r="I74" s="2" t="s">
        <v>96</v>
      </c>
      <c r="J74" s="2" t="s">
        <v>97</v>
      </c>
      <c r="K74" s="3">
        <v>0</v>
      </c>
      <c r="L74" s="3">
        <v>0</v>
      </c>
      <c r="M74" s="4">
        <f t="shared" si="9"/>
        <v>0</v>
      </c>
    </row>
    <row r="75" spans="1:14" x14ac:dyDescent="0.3">
      <c r="A75" s="177"/>
      <c r="B75" s="2" t="s">
        <v>98</v>
      </c>
      <c r="C75" s="2" t="s">
        <v>99</v>
      </c>
      <c r="D75" s="2" t="s">
        <v>122</v>
      </c>
      <c r="E75" s="3">
        <v>0</v>
      </c>
      <c r="F75" s="3">
        <v>0</v>
      </c>
      <c r="G75" s="3">
        <f t="shared" si="8"/>
        <v>0</v>
      </c>
      <c r="H75" s="2" t="s">
        <v>100</v>
      </c>
      <c r="I75" s="2" t="s">
        <v>101</v>
      </c>
      <c r="J75" s="2" t="s">
        <v>102</v>
      </c>
      <c r="K75" s="3">
        <v>30000000</v>
      </c>
      <c r="L75" s="3">
        <v>30000000</v>
      </c>
      <c r="M75" s="4">
        <f t="shared" si="9"/>
        <v>0</v>
      </c>
    </row>
    <row r="76" spans="1:14" x14ac:dyDescent="0.3">
      <c r="A76" s="177"/>
      <c r="B76" s="2" t="s">
        <v>103</v>
      </c>
      <c r="C76" s="2" t="s">
        <v>104</v>
      </c>
      <c r="D76" s="2" t="s">
        <v>105</v>
      </c>
      <c r="E76" s="3">
        <v>2300000</v>
      </c>
      <c r="F76" s="3">
        <v>2151667</v>
      </c>
      <c r="G76" s="3">
        <f t="shared" si="8"/>
        <v>148333</v>
      </c>
      <c r="H76" s="182" t="s">
        <v>106</v>
      </c>
      <c r="I76" s="182" t="s">
        <v>107</v>
      </c>
      <c r="J76" s="2" t="s">
        <v>108</v>
      </c>
      <c r="K76" s="3">
        <f>51110441-25722014</f>
        <v>25388427</v>
      </c>
      <c r="L76" s="3">
        <v>25388427</v>
      </c>
      <c r="M76" s="4">
        <f t="shared" si="9"/>
        <v>0</v>
      </c>
    </row>
    <row r="77" spans="1:14" x14ac:dyDescent="0.3">
      <c r="A77" s="177"/>
      <c r="B77" s="2" t="s">
        <v>109</v>
      </c>
      <c r="C77" s="2" t="s">
        <v>110</v>
      </c>
      <c r="D77" s="2" t="s">
        <v>123</v>
      </c>
      <c r="E77" s="3">
        <v>7979100</v>
      </c>
      <c r="F77" s="3">
        <v>3486915</v>
      </c>
      <c r="G77" s="3">
        <f t="shared" si="8"/>
        <v>4492185</v>
      </c>
      <c r="H77" s="181"/>
      <c r="I77" s="181"/>
      <c r="J77" s="2" t="s">
        <v>111</v>
      </c>
      <c r="K77" s="3">
        <v>25722014</v>
      </c>
      <c r="L77" s="3">
        <v>25722014</v>
      </c>
      <c r="M77" s="4">
        <f t="shared" si="9"/>
        <v>0</v>
      </c>
    </row>
    <row r="78" spans="1:14" x14ac:dyDescent="0.3">
      <c r="A78" s="177"/>
      <c r="B78" s="2" t="s">
        <v>112</v>
      </c>
      <c r="C78" s="2" t="s">
        <v>112</v>
      </c>
      <c r="D78" s="2" t="s">
        <v>112</v>
      </c>
      <c r="E78" s="3">
        <v>0</v>
      </c>
      <c r="F78" s="3">
        <v>88774706</v>
      </c>
      <c r="G78" s="3">
        <f t="shared" si="8"/>
        <v>-88774706</v>
      </c>
      <c r="H78" s="182" t="s">
        <v>113</v>
      </c>
      <c r="I78" s="182" t="s">
        <v>114</v>
      </c>
      <c r="J78" s="2" t="s">
        <v>115</v>
      </c>
      <c r="K78" s="3">
        <v>0</v>
      </c>
      <c r="L78" s="3">
        <v>99435</v>
      </c>
      <c r="M78" s="4">
        <f t="shared" si="9"/>
        <v>-99435</v>
      </c>
    </row>
    <row r="79" spans="1:14" x14ac:dyDescent="0.3">
      <c r="A79" s="177"/>
      <c r="B79" s="6"/>
      <c r="C79" s="6"/>
      <c r="D79" s="6"/>
      <c r="E79" s="3">
        <v>0</v>
      </c>
      <c r="F79" s="3">
        <v>0</v>
      </c>
      <c r="G79" s="3">
        <f t="shared" si="8"/>
        <v>0</v>
      </c>
      <c r="H79" s="181"/>
      <c r="I79" s="181"/>
      <c r="J79" s="2" t="s">
        <v>116</v>
      </c>
      <c r="K79" s="3">
        <v>3500000</v>
      </c>
      <c r="L79" s="3">
        <v>5306587</v>
      </c>
      <c r="M79" s="4">
        <f t="shared" si="9"/>
        <v>-1806587</v>
      </c>
    </row>
    <row r="80" spans="1:14" ht="17.25" thickBot="1" x14ac:dyDescent="0.35">
      <c r="A80" s="178"/>
      <c r="B80" s="183" t="s">
        <v>117</v>
      </c>
      <c r="C80" s="184"/>
      <c r="D80" s="185"/>
      <c r="E80" s="28">
        <f>SUM(E69:E79)</f>
        <v>867000000</v>
      </c>
      <c r="F80" s="28">
        <f>SUM(F69:F79)</f>
        <v>874214782</v>
      </c>
      <c r="G80" s="28">
        <f>SUM(G69:G79)</f>
        <v>-7214782</v>
      </c>
      <c r="H80" s="183" t="s">
        <v>117</v>
      </c>
      <c r="I80" s="184"/>
      <c r="J80" s="185"/>
      <c r="K80" s="28">
        <f>SUM(K69:K79)</f>
        <v>867000000</v>
      </c>
      <c r="L80" s="28">
        <f>SUM(L69:L79)</f>
        <v>874214782</v>
      </c>
      <c r="M80" s="29">
        <f>SUM(M69:M79)</f>
        <v>-7214782</v>
      </c>
    </row>
    <row r="81" spans="1:14" customFormat="1" ht="13.5" customHeight="1" x14ac:dyDescent="0.3">
      <c r="A81" s="167" t="s">
        <v>304</v>
      </c>
      <c r="B81" s="170" t="s">
        <v>184</v>
      </c>
      <c r="C81" s="30" t="s">
        <v>185</v>
      </c>
      <c r="D81" s="30" t="s">
        <v>186</v>
      </c>
      <c r="E81" s="31">
        <v>1788897519</v>
      </c>
      <c r="F81" s="32">
        <v>1681587464</v>
      </c>
      <c r="G81" s="32">
        <v>107310055</v>
      </c>
      <c r="H81" s="97" t="s">
        <v>260</v>
      </c>
      <c r="I81" s="35" t="s">
        <v>261</v>
      </c>
      <c r="J81" s="36" t="s">
        <v>262</v>
      </c>
      <c r="K81" s="37">
        <v>481162548</v>
      </c>
      <c r="L81" s="38">
        <v>432531029</v>
      </c>
      <c r="M81" s="39">
        <v>48631519</v>
      </c>
    </row>
    <row r="82" spans="1:14" customFormat="1" x14ac:dyDescent="0.3">
      <c r="A82" s="168"/>
      <c r="B82" s="171"/>
      <c r="C82" s="40" t="s">
        <v>190</v>
      </c>
      <c r="D82" s="40" t="s">
        <v>191</v>
      </c>
      <c r="E82" s="41">
        <v>27700000</v>
      </c>
      <c r="F82" s="38">
        <v>12825450</v>
      </c>
      <c r="G82" s="38">
        <v>14874550</v>
      </c>
      <c r="H82" s="98" t="s">
        <v>303</v>
      </c>
      <c r="I82" s="43" t="s">
        <v>305</v>
      </c>
      <c r="J82" s="44" t="s">
        <v>306</v>
      </c>
      <c r="K82" s="45">
        <v>2208000</v>
      </c>
      <c r="L82" s="38">
        <v>2194500</v>
      </c>
      <c r="M82" s="39">
        <v>13500</v>
      </c>
    </row>
    <row r="83" spans="1:14" customFormat="1" ht="27" x14ac:dyDescent="0.3">
      <c r="A83" s="168"/>
      <c r="B83" s="161"/>
      <c r="C83" s="46" t="s">
        <v>195</v>
      </c>
      <c r="D83" s="46" t="s">
        <v>196</v>
      </c>
      <c r="E83" s="41">
        <v>276636000</v>
      </c>
      <c r="F83" s="38">
        <v>129033678</v>
      </c>
      <c r="G83" s="38">
        <v>147602322</v>
      </c>
      <c r="H83" s="99" t="s">
        <v>263</v>
      </c>
      <c r="I83" s="40" t="s">
        <v>264</v>
      </c>
      <c r="J83" s="40" t="s">
        <v>265</v>
      </c>
      <c r="K83" s="45">
        <v>478864000</v>
      </c>
      <c r="L83" s="45">
        <v>479009533</v>
      </c>
      <c r="M83" s="39">
        <v>-145533</v>
      </c>
    </row>
    <row r="84" spans="1:14" customFormat="1" x14ac:dyDescent="0.3">
      <c r="A84" s="168"/>
      <c r="B84" s="47" t="s">
        <v>200</v>
      </c>
      <c r="C84" s="40" t="s">
        <v>201</v>
      </c>
      <c r="D84" s="40" t="s">
        <v>247</v>
      </c>
      <c r="E84" s="41">
        <v>179225000</v>
      </c>
      <c r="F84" s="38">
        <v>74668120</v>
      </c>
      <c r="G84" s="38">
        <v>104556880</v>
      </c>
      <c r="H84" s="225" t="s">
        <v>266</v>
      </c>
      <c r="I84" s="165" t="s">
        <v>267</v>
      </c>
      <c r="J84" s="40" t="s">
        <v>268</v>
      </c>
      <c r="K84" s="45"/>
      <c r="L84" s="45">
        <v>11300000</v>
      </c>
      <c r="M84" s="39">
        <v>-11300000</v>
      </c>
      <c r="N84" s="77">
        <f>L84+L85</f>
        <v>94047390</v>
      </c>
    </row>
    <row r="85" spans="1:14" customFormat="1" x14ac:dyDescent="0.3">
      <c r="A85" s="168"/>
      <c r="B85" s="48" t="s">
        <v>206</v>
      </c>
      <c r="C85" s="46" t="s">
        <v>240</v>
      </c>
      <c r="D85" s="46" t="s">
        <v>269</v>
      </c>
      <c r="E85" s="38">
        <v>871110000</v>
      </c>
      <c r="F85" s="38">
        <v>558393068</v>
      </c>
      <c r="G85" s="38">
        <v>312716932</v>
      </c>
      <c r="H85" s="226"/>
      <c r="I85" s="172"/>
      <c r="J85" s="40" t="s">
        <v>270</v>
      </c>
      <c r="K85" s="45">
        <v>77200000</v>
      </c>
      <c r="L85" s="45">
        <v>82747390</v>
      </c>
      <c r="M85" s="39">
        <v>-5547390</v>
      </c>
    </row>
    <row r="86" spans="1:14" customFormat="1" x14ac:dyDescent="0.3">
      <c r="A86" s="168"/>
      <c r="B86" s="48" t="s">
        <v>248</v>
      </c>
      <c r="C86" s="46" t="s">
        <v>249</v>
      </c>
      <c r="D86" s="46" t="s">
        <v>212</v>
      </c>
      <c r="E86" s="38"/>
      <c r="F86" s="38"/>
      <c r="G86" s="38">
        <v>0</v>
      </c>
      <c r="H86" s="225" t="s">
        <v>271</v>
      </c>
      <c r="I86" s="165" t="s">
        <v>272</v>
      </c>
      <c r="J86" s="46" t="s">
        <v>273</v>
      </c>
      <c r="K86" s="45">
        <v>1445079268</v>
      </c>
      <c r="L86" s="45">
        <v>1444978348</v>
      </c>
      <c r="M86" s="39">
        <v>100920</v>
      </c>
    </row>
    <row r="87" spans="1:14" customFormat="1" x14ac:dyDescent="0.3">
      <c r="A87" s="168"/>
      <c r="B87" s="48" t="s">
        <v>274</v>
      </c>
      <c r="C87" s="46" t="s">
        <v>275</v>
      </c>
      <c r="D87" s="46" t="s">
        <v>276</v>
      </c>
      <c r="E87" s="38"/>
      <c r="F87" s="38"/>
      <c r="G87" s="38">
        <v>0</v>
      </c>
      <c r="H87" s="226"/>
      <c r="I87" s="172"/>
      <c r="J87" s="46" t="s">
        <v>277</v>
      </c>
      <c r="K87" s="45">
        <v>256987580</v>
      </c>
      <c r="L87" s="45">
        <v>217103480</v>
      </c>
      <c r="M87" s="39">
        <v>39884100</v>
      </c>
    </row>
    <row r="88" spans="1:14" customFormat="1" x14ac:dyDescent="0.3">
      <c r="A88" s="168"/>
      <c r="B88" s="48" t="s">
        <v>278</v>
      </c>
      <c r="C88" s="46" t="s">
        <v>279</v>
      </c>
      <c r="D88" s="46" t="s">
        <v>280</v>
      </c>
      <c r="E88" s="38">
        <v>3543411</v>
      </c>
      <c r="F88" s="38">
        <v>1184950</v>
      </c>
      <c r="G88" s="38">
        <v>2358461</v>
      </c>
      <c r="H88" s="99" t="s">
        <v>281</v>
      </c>
      <c r="I88" s="40" t="s">
        <v>282</v>
      </c>
      <c r="J88" s="40" t="s">
        <v>283</v>
      </c>
      <c r="K88" s="45"/>
      <c r="L88" s="49"/>
      <c r="M88" s="39">
        <v>0</v>
      </c>
    </row>
    <row r="89" spans="1:14" customFormat="1" x14ac:dyDescent="0.3">
      <c r="A89" s="168"/>
      <c r="B89" s="47" t="s">
        <v>284</v>
      </c>
      <c r="C89" s="40" t="s">
        <v>285</v>
      </c>
      <c r="D89" s="40" t="s">
        <v>286</v>
      </c>
      <c r="E89" s="38">
        <v>48244940</v>
      </c>
      <c r="F89" s="38">
        <v>0</v>
      </c>
      <c r="G89" s="38">
        <v>48244940</v>
      </c>
      <c r="H89" s="99" t="s">
        <v>287</v>
      </c>
      <c r="I89" s="40" t="s">
        <v>288</v>
      </c>
      <c r="J89" s="40" t="s">
        <v>289</v>
      </c>
      <c r="K89" s="45"/>
      <c r="L89" s="49"/>
      <c r="M89" s="39">
        <v>0</v>
      </c>
    </row>
    <row r="90" spans="1:14" customFormat="1" x14ac:dyDescent="0.3">
      <c r="A90" s="168"/>
      <c r="B90" s="173" t="s">
        <v>290</v>
      </c>
      <c r="C90" s="175" t="s">
        <v>291</v>
      </c>
      <c r="D90" s="40" t="s">
        <v>250</v>
      </c>
      <c r="E90" s="38">
        <v>18000000</v>
      </c>
      <c r="F90" s="38">
        <v>18000000</v>
      </c>
      <c r="G90" s="38">
        <v>0</v>
      </c>
      <c r="H90" s="225" t="s">
        <v>292</v>
      </c>
      <c r="I90" s="165" t="s">
        <v>293</v>
      </c>
      <c r="J90" s="40" t="s">
        <v>294</v>
      </c>
      <c r="K90" s="45">
        <v>446098428</v>
      </c>
      <c r="L90" s="45">
        <v>602380221</v>
      </c>
      <c r="M90" s="39">
        <v>-156281793</v>
      </c>
    </row>
    <row r="91" spans="1:14" customFormat="1" x14ac:dyDescent="0.3">
      <c r="A91" s="168"/>
      <c r="B91" s="174"/>
      <c r="C91" s="175"/>
      <c r="D91" s="40" t="s">
        <v>295</v>
      </c>
      <c r="E91" s="38">
        <v>18000000</v>
      </c>
      <c r="F91" s="38">
        <v>18000000</v>
      </c>
      <c r="G91" s="38">
        <v>0</v>
      </c>
      <c r="H91" s="226"/>
      <c r="I91" s="172"/>
      <c r="J91" s="40" t="s">
        <v>302</v>
      </c>
      <c r="K91" s="45">
        <v>239734083</v>
      </c>
      <c r="L91" s="45">
        <v>83452290</v>
      </c>
      <c r="M91" s="39">
        <v>156281793</v>
      </c>
    </row>
    <row r="92" spans="1:14" customFormat="1" x14ac:dyDescent="0.3">
      <c r="A92" s="168"/>
      <c r="B92" s="157" t="s">
        <v>296</v>
      </c>
      <c r="C92" s="159" t="s">
        <v>297</v>
      </c>
      <c r="D92" s="40" t="s">
        <v>298</v>
      </c>
      <c r="E92" s="38">
        <v>174034896</v>
      </c>
      <c r="F92" s="38"/>
      <c r="G92" s="38">
        <v>174034896</v>
      </c>
      <c r="H92" s="225" t="s">
        <v>251</v>
      </c>
      <c r="I92" s="162" t="s">
        <v>252</v>
      </c>
      <c r="J92" s="40" t="s">
        <v>235</v>
      </c>
      <c r="K92" s="45">
        <v>492942</v>
      </c>
      <c r="L92" s="45">
        <v>403966</v>
      </c>
      <c r="M92" s="39">
        <v>88976</v>
      </c>
    </row>
    <row r="93" spans="1:14" customFormat="1" x14ac:dyDescent="0.3">
      <c r="A93" s="168"/>
      <c r="B93" s="158"/>
      <c r="C93" s="159"/>
      <c r="D93" s="40" t="s">
        <v>299</v>
      </c>
      <c r="E93" s="38">
        <v>167703083</v>
      </c>
      <c r="F93" s="38"/>
      <c r="G93" s="38">
        <v>167703083</v>
      </c>
      <c r="H93" s="226"/>
      <c r="I93" s="163"/>
      <c r="J93" s="40" t="s">
        <v>236</v>
      </c>
      <c r="K93" s="50">
        <v>109268000</v>
      </c>
      <c r="L93" s="50">
        <v>139206371</v>
      </c>
      <c r="M93" s="39">
        <v>-29938371</v>
      </c>
    </row>
    <row r="94" spans="1:14" customFormat="1" ht="13.5" customHeight="1" x14ac:dyDescent="0.3">
      <c r="A94" s="168"/>
      <c r="B94" s="48" t="s">
        <v>232</v>
      </c>
      <c r="C94" s="46" t="s">
        <v>232</v>
      </c>
      <c r="D94" s="40" t="s">
        <v>300</v>
      </c>
      <c r="E94" s="51"/>
      <c r="F94" s="38">
        <v>1037614398</v>
      </c>
      <c r="G94" s="38">
        <v>-1037614398</v>
      </c>
      <c r="H94" s="225" t="s">
        <v>253</v>
      </c>
      <c r="I94" s="165" t="s">
        <v>254</v>
      </c>
      <c r="J94" s="40" t="s">
        <v>250</v>
      </c>
      <c r="K94" s="45">
        <v>18000000</v>
      </c>
      <c r="L94" s="45">
        <v>18000000</v>
      </c>
      <c r="M94" s="39">
        <v>0</v>
      </c>
    </row>
    <row r="95" spans="1:14" customFormat="1" ht="17.25" thickBot="1" x14ac:dyDescent="0.35">
      <c r="A95" s="168"/>
      <c r="B95" s="52"/>
      <c r="C95" s="53"/>
      <c r="D95" s="54"/>
      <c r="E95" s="55"/>
      <c r="F95" s="56"/>
      <c r="G95" s="55"/>
      <c r="H95" s="227"/>
      <c r="I95" s="166"/>
      <c r="J95" s="54" t="s">
        <v>255</v>
      </c>
      <c r="K95" s="58">
        <v>18000000</v>
      </c>
      <c r="L95" s="58">
        <v>18000000</v>
      </c>
      <c r="M95" s="59">
        <v>0</v>
      </c>
    </row>
    <row r="96" spans="1:14" customFormat="1" ht="16.5" customHeight="1" thickTop="1" thickBot="1" x14ac:dyDescent="0.35">
      <c r="A96" s="169"/>
      <c r="B96" s="60" t="s">
        <v>301</v>
      </c>
      <c r="C96" s="61"/>
      <c r="D96" s="62"/>
      <c r="E96" s="63">
        <f>SUM(E81:E95)</f>
        <v>3573094849</v>
      </c>
      <c r="F96" s="63">
        <f>SUM(F81:F95)</f>
        <v>3531307128</v>
      </c>
      <c r="G96" s="64">
        <f>SUM(G81:G95)</f>
        <v>41787721</v>
      </c>
      <c r="H96" s="60" t="s">
        <v>301</v>
      </c>
      <c r="I96" s="62"/>
      <c r="J96" s="65"/>
      <c r="K96" s="66">
        <f>SUM(K81:K95)</f>
        <v>3573094849</v>
      </c>
      <c r="L96" s="66">
        <f>SUM(L81:L95)</f>
        <v>3531307128</v>
      </c>
      <c r="M96" s="67">
        <f>SUM(M81:M95)</f>
        <v>41787721</v>
      </c>
    </row>
    <row r="97" spans="1:14" x14ac:dyDescent="0.3">
      <c r="A97" s="228" t="s">
        <v>183</v>
      </c>
      <c r="B97" s="150" t="s">
        <v>184</v>
      </c>
      <c r="C97" s="11" t="s">
        <v>185</v>
      </c>
      <c r="D97" s="11" t="s">
        <v>186</v>
      </c>
      <c r="E97" s="12">
        <v>173295480</v>
      </c>
      <c r="F97" s="12">
        <v>171615480</v>
      </c>
      <c r="G97" s="12">
        <f>E97-F97</f>
        <v>1680000</v>
      </c>
      <c r="H97" s="11" t="s">
        <v>187</v>
      </c>
      <c r="I97" s="11" t="s">
        <v>188</v>
      </c>
      <c r="J97" s="11" t="s">
        <v>189</v>
      </c>
      <c r="K97" s="12">
        <v>0</v>
      </c>
      <c r="L97" s="12">
        <v>0</v>
      </c>
      <c r="M97" s="13">
        <f>K97-L97</f>
        <v>0</v>
      </c>
    </row>
    <row r="98" spans="1:14" x14ac:dyDescent="0.3">
      <c r="A98" s="149"/>
      <c r="B98" s="151"/>
      <c r="C98" s="11" t="s">
        <v>190</v>
      </c>
      <c r="D98" s="11" t="s">
        <v>191</v>
      </c>
      <c r="E98" s="12">
        <v>270000</v>
      </c>
      <c r="F98" s="12">
        <v>120000</v>
      </c>
      <c r="G98" s="12">
        <f t="shared" ref="G98:G107" si="10">E98-F98</f>
        <v>150000</v>
      </c>
      <c r="H98" s="11" t="s">
        <v>192</v>
      </c>
      <c r="I98" s="11" t="s">
        <v>193</v>
      </c>
      <c r="J98" s="11" t="s">
        <v>194</v>
      </c>
      <c r="K98" s="12">
        <v>0</v>
      </c>
      <c r="L98" s="12">
        <v>0</v>
      </c>
      <c r="M98" s="13">
        <f t="shared" ref="M98:M107" si="11">K98-L98</f>
        <v>0</v>
      </c>
    </row>
    <row r="99" spans="1:14" ht="27" x14ac:dyDescent="0.3">
      <c r="A99" s="149"/>
      <c r="B99" s="152"/>
      <c r="C99" s="11" t="s">
        <v>195</v>
      </c>
      <c r="D99" s="14" t="s">
        <v>196</v>
      </c>
      <c r="E99" s="12">
        <v>38838520</v>
      </c>
      <c r="F99" s="12">
        <v>38680290</v>
      </c>
      <c r="G99" s="12">
        <f t="shared" si="10"/>
        <v>158230</v>
      </c>
      <c r="H99" s="11" t="s">
        <v>197</v>
      </c>
      <c r="I99" s="11" t="s">
        <v>198</v>
      </c>
      <c r="J99" s="11" t="s">
        <v>199</v>
      </c>
      <c r="K99" s="12">
        <v>244172000</v>
      </c>
      <c r="L99" s="12">
        <v>244013770</v>
      </c>
      <c r="M99" s="13">
        <f t="shared" si="11"/>
        <v>158230</v>
      </c>
    </row>
    <row r="100" spans="1:14" x14ac:dyDescent="0.3">
      <c r="A100" s="149"/>
      <c r="B100" s="11" t="s">
        <v>200</v>
      </c>
      <c r="C100" s="11" t="s">
        <v>201</v>
      </c>
      <c r="D100" s="11" t="s">
        <v>202</v>
      </c>
      <c r="E100" s="12">
        <v>7707432</v>
      </c>
      <c r="F100" s="12">
        <v>4269000</v>
      </c>
      <c r="G100" s="12">
        <f t="shared" si="10"/>
        <v>3438432</v>
      </c>
      <c r="H100" s="153" t="s">
        <v>203</v>
      </c>
      <c r="I100" s="153" t="s">
        <v>204</v>
      </c>
      <c r="J100" s="11" t="s">
        <v>205</v>
      </c>
      <c r="K100" s="12">
        <v>1000000</v>
      </c>
      <c r="L100" s="12">
        <v>1000000</v>
      </c>
      <c r="M100" s="13">
        <f t="shared" si="11"/>
        <v>0</v>
      </c>
    </row>
    <row r="101" spans="1:14" x14ac:dyDescent="0.3">
      <c r="A101" s="149"/>
      <c r="B101" s="11" t="s">
        <v>206</v>
      </c>
      <c r="C101" s="11" t="s">
        <v>207</v>
      </c>
      <c r="D101" s="11" t="s">
        <v>208</v>
      </c>
      <c r="E101" s="12">
        <v>27600000</v>
      </c>
      <c r="F101" s="12">
        <v>23641050</v>
      </c>
      <c r="G101" s="12" t="s">
        <v>605</v>
      </c>
      <c r="H101" s="152"/>
      <c r="I101" s="152"/>
      <c r="J101" s="11" t="s">
        <v>209</v>
      </c>
      <c r="K101" s="12"/>
      <c r="L101" s="12"/>
      <c r="M101" s="13">
        <f t="shared" si="11"/>
        <v>0</v>
      </c>
    </row>
    <row r="102" spans="1:14" x14ac:dyDescent="0.3">
      <c r="A102" s="149"/>
      <c r="B102" s="11" t="s">
        <v>210</v>
      </c>
      <c r="C102" s="11" t="s">
        <v>211</v>
      </c>
      <c r="D102" s="11" t="s">
        <v>212</v>
      </c>
      <c r="E102" s="12">
        <v>0</v>
      </c>
      <c r="F102" s="12">
        <v>0</v>
      </c>
      <c r="G102" s="12">
        <f t="shared" si="10"/>
        <v>0</v>
      </c>
      <c r="H102" s="11" t="s">
        <v>213</v>
      </c>
      <c r="I102" s="11" t="s">
        <v>214</v>
      </c>
      <c r="J102" s="11" t="s">
        <v>215</v>
      </c>
      <c r="K102" s="12">
        <v>0</v>
      </c>
      <c r="L102" s="12">
        <v>0</v>
      </c>
      <c r="M102" s="13">
        <f t="shared" si="11"/>
        <v>0</v>
      </c>
    </row>
    <row r="103" spans="1:14" x14ac:dyDescent="0.3">
      <c r="A103" s="149"/>
      <c r="B103" s="11" t="s">
        <v>216</v>
      </c>
      <c r="C103" s="11" t="s">
        <v>217</v>
      </c>
      <c r="D103" s="11" t="s">
        <v>218</v>
      </c>
      <c r="E103" s="12">
        <v>0</v>
      </c>
      <c r="F103" s="12">
        <v>0</v>
      </c>
      <c r="G103" s="12">
        <f t="shared" si="10"/>
        <v>0</v>
      </c>
      <c r="H103" s="11" t="s">
        <v>219</v>
      </c>
      <c r="I103" s="11" t="s">
        <v>220</v>
      </c>
      <c r="J103" s="11" t="s">
        <v>221</v>
      </c>
      <c r="K103" s="12">
        <v>0</v>
      </c>
      <c r="L103" s="12">
        <v>0</v>
      </c>
      <c r="M103" s="13">
        <f t="shared" si="11"/>
        <v>0</v>
      </c>
    </row>
    <row r="104" spans="1:14" x14ac:dyDescent="0.3">
      <c r="A104" s="149"/>
      <c r="B104" s="11" t="s">
        <v>222</v>
      </c>
      <c r="C104" s="11" t="s">
        <v>223</v>
      </c>
      <c r="D104" s="11" t="s">
        <v>224</v>
      </c>
      <c r="E104" s="12">
        <v>0</v>
      </c>
      <c r="F104" s="12">
        <v>0</v>
      </c>
      <c r="G104" s="12">
        <f t="shared" si="10"/>
        <v>0</v>
      </c>
      <c r="H104" s="153" t="s">
        <v>225</v>
      </c>
      <c r="I104" s="153" t="s">
        <v>226</v>
      </c>
      <c r="J104" s="11" t="s">
        <v>227</v>
      </c>
      <c r="K104" s="12">
        <v>1330</v>
      </c>
      <c r="L104" s="12">
        <v>1330</v>
      </c>
      <c r="M104" s="13">
        <f t="shared" si="11"/>
        <v>0</v>
      </c>
    </row>
    <row r="105" spans="1:14" x14ac:dyDescent="0.3">
      <c r="A105" s="149"/>
      <c r="B105" s="11" t="s">
        <v>228</v>
      </c>
      <c r="C105" s="11" t="s">
        <v>229</v>
      </c>
      <c r="D105" s="11" t="s">
        <v>230</v>
      </c>
      <c r="E105" s="12">
        <v>1330</v>
      </c>
      <c r="F105" s="12">
        <v>1330</v>
      </c>
      <c r="G105" s="12">
        <f t="shared" si="10"/>
        <v>0</v>
      </c>
      <c r="H105" s="152"/>
      <c r="I105" s="152"/>
      <c r="J105" s="11" t="s">
        <v>231</v>
      </c>
      <c r="K105" s="12">
        <v>2539432</v>
      </c>
      <c r="L105" s="12">
        <v>2539432</v>
      </c>
      <c r="M105" s="13">
        <f t="shared" si="11"/>
        <v>0</v>
      </c>
    </row>
    <row r="106" spans="1:14" x14ac:dyDescent="0.3">
      <c r="A106" s="149"/>
      <c r="B106" s="11" t="s">
        <v>232</v>
      </c>
      <c r="C106" s="11" t="s">
        <v>232</v>
      </c>
      <c r="D106" s="11" t="s">
        <v>232</v>
      </c>
      <c r="E106" s="12">
        <v>0</v>
      </c>
      <c r="F106" s="12">
        <v>9227658</v>
      </c>
      <c r="G106" s="12">
        <f t="shared" si="10"/>
        <v>-9227658</v>
      </c>
      <c r="H106" s="153" t="s">
        <v>233</v>
      </c>
      <c r="I106" s="153" t="s">
        <v>234</v>
      </c>
      <c r="J106" s="11" t="s">
        <v>235</v>
      </c>
      <c r="K106" s="12">
        <v>0</v>
      </c>
      <c r="L106" s="12">
        <v>276</v>
      </c>
      <c r="M106" s="13">
        <f t="shared" si="11"/>
        <v>-276</v>
      </c>
    </row>
    <row r="107" spans="1:14" x14ac:dyDescent="0.3">
      <c r="A107" s="149"/>
      <c r="B107" s="15"/>
      <c r="C107" s="15"/>
      <c r="D107" s="15"/>
      <c r="E107" s="12">
        <v>0</v>
      </c>
      <c r="F107" s="12">
        <v>0</v>
      </c>
      <c r="G107" s="12">
        <f t="shared" si="10"/>
        <v>0</v>
      </c>
      <c r="H107" s="152"/>
      <c r="I107" s="152"/>
      <c r="J107" s="11" t="s">
        <v>236</v>
      </c>
      <c r="K107" s="12">
        <v>0</v>
      </c>
      <c r="L107" s="12">
        <v>0</v>
      </c>
      <c r="M107" s="13">
        <f t="shared" si="11"/>
        <v>0</v>
      </c>
    </row>
    <row r="108" spans="1:14" ht="17.25" thickBot="1" x14ac:dyDescent="0.35">
      <c r="A108" s="149"/>
      <c r="B108" s="154" t="s">
        <v>237</v>
      </c>
      <c r="C108" s="155"/>
      <c r="D108" s="156"/>
      <c r="E108" s="70">
        <f>SUM(E97:E107)</f>
        <v>247712762</v>
      </c>
      <c r="F108" s="70">
        <f>SUM(F97:F107)</f>
        <v>247554808</v>
      </c>
      <c r="G108" s="70">
        <f>SUM(G97:G107)</f>
        <v>-3800996</v>
      </c>
      <c r="H108" s="154" t="s">
        <v>237</v>
      </c>
      <c r="I108" s="155"/>
      <c r="J108" s="156"/>
      <c r="K108" s="70">
        <f>SUM(K97:K107)</f>
        <v>247712762</v>
      </c>
      <c r="L108" s="70">
        <f>SUM(L97:L107)</f>
        <v>247554808</v>
      </c>
      <c r="M108" s="71">
        <f>SUM(M97:M107)</f>
        <v>157954</v>
      </c>
    </row>
    <row r="109" spans="1:14" ht="27.75" hidden="1" customHeight="1" thickBot="1" x14ac:dyDescent="0.35">
      <c r="A109" s="72"/>
      <c r="B109" s="143" t="s">
        <v>257</v>
      </c>
      <c r="C109" s="144"/>
      <c r="D109" s="144"/>
      <c r="E109" s="73">
        <f>E32+E44+E56+E68+E80+E108+E96</f>
        <v>17097273320</v>
      </c>
      <c r="F109" s="73">
        <f>F32+F44+F56+F68+F80+F108+F96</f>
        <v>17036132008</v>
      </c>
      <c r="G109" s="73">
        <f>G32+G44+G56+G68+G80+G108+G96</f>
        <v>57182362</v>
      </c>
      <c r="H109" s="143" t="s">
        <v>257</v>
      </c>
      <c r="I109" s="144"/>
      <c r="J109" s="144"/>
      <c r="K109" s="73">
        <f>K32+K44+K56+K68+K80+K108+K96</f>
        <v>17097273320</v>
      </c>
      <c r="L109" s="73">
        <f>L32+L44+L56+L68+L80+L108+L96</f>
        <v>17036132008</v>
      </c>
      <c r="M109" s="73">
        <f>M32+M44+M56+M68+M80+M108+M96</f>
        <v>61141312</v>
      </c>
    </row>
    <row r="110" spans="1:14" ht="27.75" hidden="1" customHeight="1" thickBot="1" x14ac:dyDescent="0.35">
      <c r="A110" s="145" t="s">
        <v>258</v>
      </c>
      <c r="B110" s="146"/>
      <c r="C110" s="146"/>
      <c r="D110" s="146"/>
      <c r="E110" s="74">
        <f>E109+E20</f>
        <v>17413796736</v>
      </c>
      <c r="F110" s="74">
        <f>F109+F20</f>
        <v>17342273185</v>
      </c>
      <c r="G110" s="74">
        <f>G109+G20</f>
        <v>67564601</v>
      </c>
      <c r="H110" s="147" t="s">
        <v>259</v>
      </c>
      <c r="I110" s="147"/>
      <c r="J110" s="147"/>
      <c r="K110" s="74">
        <f>K109+K20</f>
        <v>17413796736</v>
      </c>
      <c r="L110" s="74">
        <f>L109+L20</f>
        <v>17342273185</v>
      </c>
      <c r="M110" s="75">
        <f>M109+M20</f>
        <v>71523551</v>
      </c>
    </row>
    <row r="111" spans="1:14" ht="18.75" hidden="1" customHeight="1" x14ac:dyDescent="0.35">
      <c r="A111" s="294" t="s">
        <v>325</v>
      </c>
      <c r="B111" s="297" t="s">
        <v>126</v>
      </c>
      <c r="C111" s="2" t="s">
        <v>326</v>
      </c>
      <c r="D111" s="2" t="s">
        <v>128</v>
      </c>
      <c r="E111" s="3" t="e">
        <f>[1]지부!E30+[1]지부!E42+[1]지부!E54</f>
        <v>#REF!</v>
      </c>
      <c r="F111" s="3" t="e">
        <f>[1]지부!F30+[1]지부!F42+[1]지부!F54</f>
        <v>#REF!</v>
      </c>
      <c r="G111" s="4" t="e">
        <f t="shared" ref="G111:G121" si="12">E111-F111</f>
        <v>#REF!</v>
      </c>
      <c r="H111" s="94" t="s">
        <v>52</v>
      </c>
      <c r="I111" s="2" t="s">
        <v>327</v>
      </c>
      <c r="J111" s="2" t="s">
        <v>328</v>
      </c>
      <c r="K111" s="3" t="e">
        <f>[1]지부!K30+[1]지부!K42+[1]지부!K54</f>
        <v>#REF!</v>
      </c>
      <c r="L111" s="3" t="e">
        <f>[1]지부!L30+[1]지부!L42+[1]지부!L54</f>
        <v>#REF!</v>
      </c>
      <c r="M111" s="4" t="e">
        <f t="shared" ref="M111:M121" si="13">K111-L111</f>
        <v>#REF!</v>
      </c>
      <c r="N111" s="10" t="e">
        <f>F112+F113+F116+F118</f>
        <v>#REF!</v>
      </c>
    </row>
    <row r="112" spans="1:14" ht="18.75" hidden="1" customHeight="1" x14ac:dyDescent="0.35">
      <c r="A112" s="295"/>
      <c r="B112" s="278"/>
      <c r="C112" s="2" t="s">
        <v>329</v>
      </c>
      <c r="D112" s="2" t="s">
        <v>330</v>
      </c>
      <c r="E112" s="3" t="e">
        <f>[1]지부!E31+[1]지부!E43+[1]지부!E55</f>
        <v>#REF!</v>
      </c>
      <c r="F112" s="3" t="e">
        <f>[1]지부!F31+[1]지부!F43+[1]지부!F55</f>
        <v>#REF!</v>
      </c>
      <c r="G112" s="4" t="e">
        <f t="shared" si="12"/>
        <v>#REF!</v>
      </c>
      <c r="H112" s="94" t="s">
        <v>331</v>
      </c>
      <c r="I112" s="2" t="s">
        <v>332</v>
      </c>
      <c r="J112" s="2" t="s">
        <v>333</v>
      </c>
      <c r="K112" s="3" t="e">
        <f>[1]지부!K31+[1]지부!K43+[1]지부!K55</f>
        <v>#REF!</v>
      </c>
      <c r="L112" s="3" t="e">
        <f>[1]지부!L31+[1]지부!L43+[1]지부!L55</f>
        <v>#REF!</v>
      </c>
      <c r="M112" s="4" t="e">
        <f t="shared" si="13"/>
        <v>#REF!</v>
      </c>
    </row>
    <row r="113" spans="1:13" ht="18.75" hidden="1" customHeight="1" x14ac:dyDescent="0.35">
      <c r="A113" s="295"/>
      <c r="B113" s="279"/>
      <c r="C113" s="2" t="s">
        <v>334</v>
      </c>
      <c r="D113" s="7" t="s">
        <v>138</v>
      </c>
      <c r="E113" s="3" t="e">
        <f>[1]지부!E32+[1]지부!E44+[1]지부!E56</f>
        <v>#REF!</v>
      </c>
      <c r="F113" s="3" t="e">
        <f>[1]지부!F32+[1]지부!F44+[1]지부!F56</f>
        <v>#REF!</v>
      </c>
      <c r="G113" s="4" t="e">
        <f t="shared" si="12"/>
        <v>#REF!</v>
      </c>
      <c r="H113" s="94" t="s">
        <v>335</v>
      </c>
      <c r="I113" s="2" t="s">
        <v>140</v>
      </c>
      <c r="J113" s="2" t="s">
        <v>22</v>
      </c>
      <c r="K113" s="3" t="e">
        <f>[1]지부!K32+[1]지부!K44+[1]지부!K56</f>
        <v>#REF!</v>
      </c>
      <c r="L113" s="3" t="e">
        <f>[1]지부!L32+[1]지부!L44+[1]지부!L56</f>
        <v>#REF!</v>
      </c>
      <c r="M113" s="4" t="e">
        <f t="shared" si="13"/>
        <v>#REF!</v>
      </c>
    </row>
    <row r="114" spans="1:13" ht="18.75" hidden="1" customHeight="1" x14ac:dyDescent="0.35">
      <c r="A114" s="295"/>
      <c r="B114" s="95" t="s">
        <v>336</v>
      </c>
      <c r="C114" s="2" t="s">
        <v>143</v>
      </c>
      <c r="D114" s="2" t="s">
        <v>337</v>
      </c>
      <c r="E114" s="3" t="e">
        <f>[1]지부!E33+[1]지부!E45+[1]지부!E57</f>
        <v>#REF!</v>
      </c>
      <c r="F114" s="3" t="e">
        <f>[1]지부!F33+[1]지부!F45+[1]지부!F57</f>
        <v>#REF!</v>
      </c>
      <c r="G114" s="4" t="e">
        <f t="shared" si="12"/>
        <v>#REF!</v>
      </c>
      <c r="H114" s="280" t="s">
        <v>55</v>
      </c>
      <c r="I114" s="182" t="s">
        <v>338</v>
      </c>
      <c r="J114" s="2" t="s">
        <v>147</v>
      </c>
      <c r="K114" s="3" t="e">
        <f>[1]지부!K33+[1]지부!K45+[1]지부!K57</f>
        <v>#REF!</v>
      </c>
      <c r="L114" s="3" t="e">
        <f>[1]지부!L33+[1]지부!L45+[1]지부!L57</f>
        <v>#REF!</v>
      </c>
      <c r="M114" s="4" t="e">
        <f t="shared" si="13"/>
        <v>#REF!</v>
      </c>
    </row>
    <row r="115" spans="1:13" ht="18.75" hidden="1" customHeight="1" x14ac:dyDescent="0.35">
      <c r="A115" s="295"/>
      <c r="B115" s="95" t="s">
        <v>148</v>
      </c>
      <c r="C115" s="2" t="s">
        <v>90</v>
      </c>
      <c r="D115" s="2" t="s">
        <v>339</v>
      </c>
      <c r="E115" s="3" t="e">
        <f>[1]지부!E34+[1]지부!E46+[1]지부!E58</f>
        <v>#REF!</v>
      </c>
      <c r="F115" s="3" t="e">
        <f>[1]지부!F34+[1]지부!F46+[1]지부!F58</f>
        <v>#REF!</v>
      </c>
      <c r="G115" s="4" t="e">
        <f t="shared" si="12"/>
        <v>#REF!</v>
      </c>
      <c r="H115" s="281"/>
      <c r="I115" s="181"/>
      <c r="J115" s="2" t="s">
        <v>92</v>
      </c>
      <c r="K115" s="3" t="e">
        <f>[1]지부!K34+[1]지부!K46+[1]지부!K58</f>
        <v>#REF!</v>
      </c>
      <c r="L115" s="3" t="e">
        <f>[1]지부!L34+[1]지부!L46+[1]지부!L58</f>
        <v>#REF!</v>
      </c>
      <c r="M115" s="4" t="e">
        <f t="shared" si="13"/>
        <v>#REF!</v>
      </c>
    </row>
    <row r="116" spans="1:13" ht="18.75" hidden="1" customHeight="1" x14ac:dyDescent="0.35">
      <c r="A116" s="295"/>
      <c r="B116" s="95" t="s">
        <v>340</v>
      </c>
      <c r="C116" s="2" t="s">
        <v>94</v>
      </c>
      <c r="D116" s="2" t="s">
        <v>341</v>
      </c>
      <c r="E116" s="3" t="e">
        <f>[1]지부!E35+[1]지부!E47+[1]지부!E59</f>
        <v>#REF!</v>
      </c>
      <c r="F116" s="3" t="e">
        <f>[1]지부!F35+[1]지부!F47+[1]지부!F59</f>
        <v>#REF!</v>
      </c>
      <c r="G116" s="4" t="e">
        <f t="shared" si="12"/>
        <v>#REF!</v>
      </c>
      <c r="H116" s="94" t="s">
        <v>342</v>
      </c>
      <c r="I116" s="2" t="s">
        <v>343</v>
      </c>
      <c r="J116" s="2" t="s">
        <v>97</v>
      </c>
      <c r="K116" s="3" t="e">
        <f>[1]지부!K35+[1]지부!K47+[1]지부!K59</f>
        <v>#REF!</v>
      </c>
      <c r="L116" s="3" t="e">
        <f>[1]지부!L35+[1]지부!L47+[1]지부!L59</f>
        <v>#REF!</v>
      </c>
      <c r="M116" s="4" t="e">
        <f t="shared" si="13"/>
        <v>#REF!</v>
      </c>
    </row>
    <row r="117" spans="1:13" ht="18.75" hidden="1" customHeight="1" x14ac:dyDescent="0.35">
      <c r="A117" s="295"/>
      <c r="B117" s="95" t="s">
        <v>98</v>
      </c>
      <c r="C117" s="2" t="s">
        <v>344</v>
      </c>
      <c r="D117" s="2" t="s">
        <v>345</v>
      </c>
      <c r="E117" s="3" t="e">
        <f>[1]지부!E36+[1]지부!E48+[1]지부!E60</f>
        <v>#REF!</v>
      </c>
      <c r="F117" s="3" t="e">
        <f>[1]지부!F36+[1]지부!F48+[1]지부!F60</f>
        <v>#REF!</v>
      </c>
      <c r="G117" s="4" t="e">
        <f t="shared" si="12"/>
        <v>#REF!</v>
      </c>
      <c r="H117" s="94" t="s">
        <v>346</v>
      </c>
      <c r="I117" s="2" t="s">
        <v>101</v>
      </c>
      <c r="J117" s="2" t="s">
        <v>43</v>
      </c>
      <c r="K117" s="3" t="e">
        <f>[1]지부!K36+[1]지부!K48+[1]지부!K60</f>
        <v>#REF!</v>
      </c>
      <c r="L117" s="3" t="e">
        <f>[1]지부!L36+[1]지부!L48+[1]지부!L60</f>
        <v>#REF!</v>
      </c>
      <c r="M117" s="4" t="e">
        <f t="shared" si="13"/>
        <v>#REF!</v>
      </c>
    </row>
    <row r="118" spans="1:13" ht="18.75" hidden="1" customHeight="1" x14ac:dyDescent="0.35">
      <c r="A118" s="295"/>
      <c r="B118" s="95" t="s">
        <v>347</v>
      </c>
      <c r="C118" s="2" t="s">
        <v>348</v>
      </c>
      <c r="D118" s="2" t="s">
        <v>105</v>
      </c>
      <c r="E118" s="3" t="e">
        <f>[1]지부!E37+[1]지부!E49+[1]지부!E61</f>
        <v>#REF!</v>
      </c>
      <c r="F118" s="3" t="e">
        <f>[1]지부!F37+[1]지부!F49+[1]지부!F61</f>
        <v>#REF!</v>
      </c>
      <c r="G118" s="4" t="e">
        <f t="shared" si="12"/>
        <v>#REF!</v>
      </c>
      <c r="H118" s="280" t="s">
        <v>106</v>
      </c>
      <c r="I118" s="182" t="s">
        <v>107</v>
      </c>
      <c r="J118" s="2" t="s">
        <v>108</v>
      </c>
      <c r="K118" s="3" t="e">
        <f>[1]지부!K37+[1]지부!K49+[1]지부!K61</f>
        <v>#REF!</v>
      </c>
      <c r="L118" s="3" t="e">
        <f>[1]지부!L37+[1]지부!L49+[1]지부!L61</f>
        <v>#REF!</v>
      </c>
      <c r="M118" s="4" t="e">
        <f t="shared" si="13"/>
        <v>#REF!</v>
      </c>
    </row>
    <row r="119" spans="1:13" ht="18.75" hidden="1" customHeight="1" x14ac:dyDescent="0.35">
      <c r="A119" s="295"/>
      <c r="B119" s="95" t="s">
        <v>109</v>
      </c>
      <c r="C119" s="2" t="s">
        <v>36</v>
      </c>
      <c r="D119" s="2" t="s">
        <v>349</v>
      </c>
      <c r="E119" s="3" t="e">
        <f>[1]지부!E38+[1]지부!E50+[1]지부!E62</f>
        <v>#REF!</v>
      </c>
      <c r="F119" s="3" t="e">
        <f>[1]지부!F38+[1]지부!F50+[1]지부!F62</f>
        <v>#REF!</v>
      </c>
      <c r="G119" s="4" t="e">
        <f t="shared" si="12"/>
        <v>#REF!</v>
      </c>
      <c r="H119" s="281"/>
      <c r="I119" s="181"/>
      <c r="J119" s="2" t="s">
        <v>350</v>
      </c>
      <c r="K119" s="3" t="e">
        <f>[1]지부!K38+[1]지부!K50+[1]지부!K62</f>
        <v>#REF!</v>
      </c>
      <c r="L119" s="3" t="e">
        <f>[1]지부!L38+[1]지부!L50+[1]지부!L62</f>
        <v>#REF!</v>
      </c>
      <c r="M119" s="4" t="e">
        <f t="shared" si="13"/>
        <v>#REF!</v>
      </c>
    </row>
    <row r="120" spans="1:13" ht="18.75" hidden="1" customHeight="1" x14ac:dyDescent="0.35">
      <c r="A120" s="295"/>
      <c r="B120" s="95" t="s">
        <v>19</v>
      </c>
      <c r="C120" s="2" t="s">
        <v>19</v>
      </c>
      <c r="D120" s="2" t="s">
        <v>351</v>
      </c>
      <c r="E120" s="3" t="e">
        <f>[1]지부!E39+[1]지부!E51+[1]지부!E63</f>
        <v>#REF!</v>
      </c>
      <c r="F120" s="3" t="e">
        <f>[1]지부!F39+[1]지부!F51+[1]지부!F63</f>
        <v>#REF!</v>
      </c>
      <c r="G120" s="4" t="e">
        <f t="shared" si="12"/>
        <v>#REF!</v>
      </c>
      <c r="H120" s="280" t="s">
        <v>113</v>
      </c>
      <c r="I120" s="182" t="s">
        <v>352</v>
      </c>
      <c r="J120" s="2" t="s">
        <v>353</v>
      </c>
      <c r="K120" s="3" t="e">
        <f>[1]지부!K39+[1]지부!K51+[1]지부!K63</f>
        <v>#REF!</v>
      </c>
      <c r="L120" s="3" t="e">
        <f>[1]지부!L39+[1]지부!L51+[1]지부!L63</f>
        <v>#REF!</v>
      </c>
      <c r="M120" s="4" t="e">
        <f t="shared" si="13"/>
        <v>#REF!</v>
      </c>
    </row>
    <row r="121" spans="1:13" ht="18.75" hidden="1" customHeight="1" x14ac:dyDescent="0.35">
      <c r="A121" s="295"/>
      <c r="B121" s="96"/>
      <c r="C121" s="6"/>
      <c r="D121" s="6"/>
      <c r="E121" s="3" t="e">
        <f>[1]지부!E40+[1]지부!E52+[1]지부!E64</f>
        <v>#REF!</v>
      </c>
      <c r="F121" s="3" t="e">
        <f>[1]지부!F40+[1]지부!F52+[1]지부!F64</f>
        <v>#REF!</v>
      </c>
      <c r="G121" s="4" t="e">
        <f t="shared" si="12"/>
        <v>#REF!</v>
      </c>
      <c r="H121" s="281"/>
      <c r="I121" s="181"/>
      <c r="J121" s="2" t="s">
        <v>354</v>
      </c>
      <c r="K121" s="3" t="e">
        <f>[1]지부!K40+[1]지부!K52+[1]지부!K64</f>
        <v>#REF!</v>
      </c>
      <c r="L121" s="3" t="e">
        <f>[1]지부!L40+[1]지부!L52+[1]지부!L64</f>
        <v>#REF!</v>
      </c>
      <c r="M121" s="4" t="e">
        <f t="shared" si="13"/>
        <v>#REF!</v>
      </c>
    </row>
    <row r="122" spans="1:13" ht="18.75" hidden="1" customHeight="1" x14ac:dyDescent="0.35">
      <c r="A122" s="296"/>
      <c r="B122" s="282" t="s">
        <v>117</v>
      </c>
      <c r="C122" s="184"/>
      <c r="D122" s="185"/>
      <c r="E122" s="28" t="e">
        <f>SUM(E111:E121)</f>
        <v>#REF!</v>
      </c>
      <c r="F122" s="28" t="e">
        <f>SUM(F111:F121)</f>
        <v>#REF!</v>
      </c>
      <c r="G122" s="29" t="e">
        <f>SUM(G111:G121)</f>
        <v>#REF!</v>
      </c>
      <c r="H122" s="184" t="s">
        <v>355</v>
      </c>
      <c r="I122" s="184"/>
      <c r="J122" s="185"/>
      <c r="K122" s="28" t="e">
        <f>SUM(K111:K121)</f>
        <v>#REF!</v>
      </c>
      <c r="L122" s="28" t="e">
        <f>SUM(L111:L121)</f>
        <v>#REF!</v>
      </c>
      <c r="M122" s="29" t="e">
        <f>SUM(M111:M121)</f>
        <v>#REF!</v>
      </c>
    </row>
    <row r="123" spans="1:13" ht="18.75" hidden="1" customHeight="1" x14ac:dyDescent="0.35">
      <c r="A123" s="286" t="s">
        <v>356</v>
      </c>
      <c r="B123" s="277" t="s">
        <v>126</v>
      </c>
      <c r="C123" s="2" t="s">
        <v>127</v>
      </c>
      <c r="D123" s="2" t="s">
        <v>128</v>
      </c>
      <c r="E123" s="3">
        <v>958580000</v>
      </c>
      <c r="F123" s="3">
        <v>939911880</v>
      </c>
      <c r="G123" s="4">
        <f t="shared" ref="G123:G134" si="14">E123-F123</f>
        <v>18668120</v>
      </c>
      <c r="H123" s="94" t="s">
        <v>357</v>
      </c>
      <c r="I123" s="2" t="s">
        <v>327</v>
      </c>
      <c r="J123" s="2" t="s">
        <v>358</v>
      </c>
      <c r="K123" s="3">
        <v>0</v>
      </c>
      <c r="L123" s="3">
        <v>0</v>
      </c>
      <c r="M123" s="4">
        <f t="shared" ref="M123:M134" si="15">K123-L123</f>
        <v>0</v>
      </c>
    </row>
    <row r="124" spans="1:13" ht="18.75" hidden="1" customHeight="1" x14ac:dyDescent="0.35">
      <c r="A124" s="287"/>
      <c r="B124" s="278"/>
      <c r="C124" s="2" t="s">
        <v>329</v>
      </c>
      <c r="D124" s="2" t="s">
        <v>119</v>
      </c>
      <c r="E124" s="3">
        <v>4660000</v>
      </c>
      <c r="F124" s="3">
        <v>2764260</v>
      </c>
      <c r="G124" s="4">
        <f t="shared" si="14"/>
        <v>1895740</v>
      </c>
      <c r="H124" s="94" t="s">
        <v>134</v>
      </c>
      <c r="I124" s="2" t="s">
        <v>359</v>
      </c>
      <c r="J124" s="2" t="s">
        <v>360</v>
      </c>
      <c r="K124" s="3">
        <v>94493000</v>
      </c>
      <c r="L124" s="3">
        <v>82261480</v>
      </c>
      <c r="M124" s="4">
        <f t="shared" si="15"/>
        <v>12231520</v>
      </c>
    </row>
    <row r="125" spans="1:13" ht="18.75" hidden="1" customHeight="1" x14ac:dyDescent="0.35">
      <c r="A125" s="287"/>
      <c r="B125" s="279"/>
      <c r="C125" s="2" t="s">
        <v>137</v>
      </c>
      <c r="D125" s="7" t="s">
        <v>138</v>
      </c>
      <c r="E125" s="3">
        <v>139068000</v>
      </c>
      <c r="F125" s="3">
        <v>119403076</v>
      </c>
      <c r="G125" s="4">
        <f t="shared" si="14"/>
        <v>19664924</v>
      </c>
      <c r="H125" s="94" t="s">
        <v>139</v>
      </c>
      <c r="I125" s="2" t="s">
        <v>361</v>
      </c>
      <c r="J125" s="2" t="s">
        <v>22</v>
      </c>
      <c r="K125" s="3">
        <v>1490507000</v>
      </c>
      <c r="L125" s="3">
        <v>1490500040</v>
      </c>
      <c r="M125" s="4">
        <f t="shared" si="15"/>
        <v>6960</v>
      </c>
    </row>
    <row r="126" spans="1:13" ht="18.75" hidden="1" customHeight="1" x14ac:dyDescent="0.35">
      <c r="A126" s="287"/>
      <c r="B126" s="95" t="s">
        <v>362</v>
      </c>
      <c r="C126" s="2" t="s">
        <v>363</v>
      </c>
      <c r="D126" s="2" t="s">
        <v>120</v>
      </c>
      <c r="E126" s="3">
        <v>196478000</v>
      </c>
      <c r="F126" s="3">
        <v>193055910</v>
      </c>
      <c r="G126" s="4">
        <f t="shared" si="14"/>
        <v>3422090</v>
      </c>
      <c r="H126" s="280" t="s">
        <v>55</v>
      </c>
      <c r="I126" s="182" t="s">
        <v>364</v>
      </c>
      <c r="J126" s="2" t="s">
        <v>147</v>
      </c>
      <c r="K126" s="3">
        <v>109308000</v>
      </c>
      <c r="L126" s="3">
        <v>109152139</v>
      </c>
      <c r="M126" s="4">
        <f t="shared" si="15"/>
        <v>155861</v>
      </c>
    </row>
    <row r="127" spans="1:13" ht="18.75" hidden="1" customHeight="1" x14ac:dyDescent="0.35">
      <c r="A127" s="287"/>
      <c r="B127" s="95" t="s">
        <v>365</v>
      </c>
      <c r="C127" s="2" t="s">
        <v>366</v>
      </c>
      <c r="D127" s="2" t="s">
        <v>367</v>
      </c>
      <c r="E127" s="3">
        <v>597616000</v>
      </c>
      <c r="F127" s="3">
        <v>554927878</v>
      </c>
      <c r="G127" s="4">
        <f t="shared" si="14"/>
        <v>42688122</v>
      </c>
      <c r="H127" s="281"/>
      <c r="I127" s="181"/>
      <c r="J127" s="2" t="s">
        <v>92</v>
      </c>
      <c r="K127" s="3">
        <v>25567000</v>
      </c>
      <c r="L127" s="3">
        <v>24263260</v>
      </c>
      <c r="M127" s="4">
        <f t="shared" si="15"/>
        <v>1303740</v>
      </c>
    </row>
    <row r="128" spans="1:13" ht="18.75" hidden="1" customHeight="1" x14ac:dyDescent="0.35">
      <c r="A128" s="287"/>
      <c r="B128" s="95" t="s">
        <v>93</v>
      </c>
      <c r="C128" s="2" t="s">
        <v>368</v>
      </c>
      <c r="D128" s="2" t="s">
        <v>121</v>
      </c>
      <c r="E128" s="3">
        <v>0</v>
      </c>
      <c r="F128" s="3">
        <v>0</v>
      </c>
      <c r="G128" s="4">
        <f t="shared" si="14"/>
        <v>0</v>
      </c>
      <c r="H128" s="94" t="s">
        <v>95</v>
      </c>
      <c r="I128" s="2" t="s">
        <v>369</v>
      </c>
      <c r="J128" s="2" t="s">
        <v>97</v>
      </c>
      <c r="K128" s="3">
        <v>0</v>
      </c>
      <c r="L128" s="3">
        <v>0</v>
      </c>
      <c r="M128" s="4">
        <f t="shared" si="15"/>
        <v>0</v>
      </c>
    </row>
    <row r="129" spans="1:13" ht="18.75" hidden="1" customHeight="1" x14ac:dyDescent="0.35">
      <c r="A129" s="287"/>
      <c r="B129" s="95" t="s">
        <v>370</v>
      </c>
      <c r="C129" s="2" t="s">
        <v>99</v>
      </c>
      <c r="D129" s="2" t="s">
        <v>371</v>
      </c>
      <c r="E129" s="3">
        <v>0</v>
      </c>
      <c r="F129" s="3">
        <v>0</v>
      </c>
      <c r="G129" s="4">
        <f t="shared" si="14"/>
        <v>0</v>
      </c>
      <c r="H129" s="280" t="s">
        <v>100</v>
      </c>
      <c r="I129" s="182" t="s">
        <v>372</v>
      </c>
      <c r="J129" s="2" t="s">
        <v>373</v>
      </c>
      <c r="K129" s="3">
        <v>28000000</v>
      </c>
      <c r="L129" s="3">
        <v>27400000</v>
      </c>
      <c r="M129" s="4">
        <f t="shared" si="15"/>
        <v>600000</v>
      </c>
    </row>
    <row r="130" spans="1:13" ht="18.75" hidden="1" customHeight="1" x14ac:dyDescent="0.35">
      <c r="A130" s="287"/>
      <c r="B130" s="95" t="s">
        <v>347</v>
      </c>
      <c r="C130" s="2" t="s">
        <v>374</v>
      </c>
      <c r="D130" s="2" t="s">
        <v>105</v>
      </c>
      <c r="E130" s="3">
        <v>500000</v>
      </c>
      <c r="F130" s="3">
        <v>0</v>
      </c>
      <c r="G130" s="4">
        <f t="shared" si="14"/>
        <v>500000</v>
      </c>
      <c r="H130" s="281"/>
      <c r="I130" s="181"/>
      <c r="J130" s="2" t="s">
        <v>375</v>
      </c>
      <c r="K130" s="3">
        <v>0</v>
      </c>
      <c r="L130" s="3">
        <v>0</v>
      </c>
      <c r="M130" s="4">
        <f t="shared" si="15"/>
        <v>0</v>
      </c>
    </row>
    <row r="131" spans="1:13" ht="18.75" hidden="1" customHeight="1" x14ac:dyDescent="0.35">
      <c r="A131" s="287"/>
      <c r="B131" s="95" t="s">
        <v>376</v>
      </c>
      <c r="C131" s="2" t="s">
        <v>36</v>
      </c>
      <c r="D131" s="2" t="s">
        <v>123</v>
      </c>
      <c r="E131" s="3">
        <v>54109000</v>
      </c>
      <c r="F131" s="3">
        <v>39656210</v>
      </c>
      <c r="G131" s="4">
        <f t="shared" si="14"/>
        <v>14452790</v>
      </c>
      <c r="H131" s="280" t="s">
        <v>377</v>
      </c>
      <c r="I131" s="182" t="s">
        <v>107</v>
      </c>
      <c r="J131" s="2" t="s">
        <v>378</v>
      </c>
      <c r="K131" s="3">
        <v>125107944</v>
      </c>
      <c r="L131" s="3">
        <v>125107944</v>
      </c>
      <c r="M131" s="4">
        <f t="shared" si="15"/>
        <v>0</v>
      </c>
    </row>
    <row r="132" spans="1:13" ht="18.75" hidden="1" customHeight="1" x14ac:dyDescent="0.35">
      <c r="A132" s="287"/>
      <c r="B132" s="95" t="s">
        <v>19</v>
      </c>
      <c r="C132" s="2" t="s">
        <v>19</v>
      </c>
      <c r="D132" s="2" t="s">
        <v>379</v>
      </c>
      <c r="E132" s="3">
        <v>0</v>
      </c>
      <c r="F132" s="3">
        <v>86086589</v>
      </c>
      <c r="G132" s="4">
        <f t="shared" si="14"/>
        <v>-86086589</v>
      </c>
      <c r="H132" s="281"/>
      <c r="I132" s="181"/>
      <c r="J132" s="2" t="s">
        <v>350</v>
      </c>
      <c r="K132" s="3">
        <v>57426692</v>
      </c>
      <c r="L132" s="3">
        <v>57426692</v>
      </c>
      <c r="M132" s="4">
        <f t="shared" si="15"/>
        <v>0</v>
      </c>
    </row>
    <row r="133" spans="1:13" ht="18.75" hidden="1" customHeight="1" x14ac:dyDescent="0.35">
      <c r="A133" s="287"/>
      <c r="B133" s="95"/>
      <c r="C133" s="2"/>
      <c r="D133" s="2"/>
      <c r="E133" s="3"/>
      <c r="F133" s="3"/>
      <c r="G133" s="4">
        <f t="shared" si="14"/>
        <v>0</v>
      </c>
      <c r="H133" s="280" t="s">
        <v>380</v>
      </c>
      <c r="I133" s="182" t="s">
        <v>381</v>
      </c>
      <c r="J133" s="2" t="s">
        <v>115</v>
      </c>
      <c r="K133" s="3">
        <v>601364</v>
      </c>
      <c r="L133" s="3">
        <v>385786</v>
      </c>
      <c r="M133" s="4">
        <f t="shared" si="15"/>
        <v>215578</v>
      </c>
    </row>
    <row r="134" spans="1:13" ht="18.75" hidden="1" customHeight="1" x14ac:dyDescent="0.35">
      <c r="A134" s="287"/>
      <c r="B134" s="96"/>
      <c r="C134" s="6"/>
      <c r="D134" s="6"/>
      <c r="E134" s="3">
        <v>0</v>
      </c>
      <c r="F134" s="3">
        <v>0</v>
      </c>
      <c r="G134" s="4">
        <f t="shared" si="14"/>
        <v>0</v>
      </c>
      <c r="H134" s="281"/>
      <c r="I134" s="181"/>
      <c r="J134" s="2" t="s">
        <v>354</v>
      </c>
      <c r="K134" s="3">
        <v>20000000</v>
      </c>
      <c r="L134" s="3">
        <v>19308462</v>
      </c>
      <c r="M134" s="4">
        <f t="shared" si="15"/>
        <v>691538</v>
      </c>
    </row>
    <row r="135" spans="1:13" ht="18.75" hidden="1" customHeight="1" x14ac:dyDescent="0.35">
      <c r="A135" s="288"/>
      <c r="B135" s="282" t="s">
        <v>117</v>
      </c>
      <c r="C135" s="184"/>
      <c r="D135" s="185"/>
      <c r="E135" s="28">
        <f>SUM(E123:E134)</f>
        <v>1951011000</v>
      </c>
      <c r="F135" s="28">
        <f>SUM(F123:F134)</f>
        <v>1935805803</v>
      </c>
      <c r="G135" s="29">
        <f>SUM(G123:G134)</f>
        <v>15205197</v>
      </c>
      <c r="H135" s="184" t="s">
        <v>355</v>
      </c>
      <c r="I135" s="184"/>
      <c r="J135" s="185"/>
      <c r="K135" s="28">
        <f>SUM(K123:K134)</f>
        <v>1951011000</v>
      </c>
      <c r="L135" s="28">
        <f>SUM(L123:L134)</f>
        <v>1935805803</v>
      </c>
      <c r="M135" s="29">
        <f>SUM(M123:M134)</f>
        <v>15205197</v>
      </c>
    </row>
    <row r="136" spans="1:13" ht="18.75" hidden="1" customHeight="1" x14ac:dyDescent="0.35">
      <c r="A136" s="286" t="s">
        <v>382</v>
      </c>
      <c r="B136" s="277" t="s">
        <v>383</v>
      </c>
      <c r="C136" s="2" t="s">
        <v>384</v>
      </c>
      <c r="D136" s="2" t="s">
        <v>385</v>
      </c>
      <c r="E136" s="3">
        <v>921998000</v>
      </c>
      <c r="F136" s="3">
        <v>920535432</v>
      </c>
      <c r="G136" s="4">
        <f t="shared" ref="G136:G145" si="16">E136-F136</f>
        <v>1462568</v>
      </c>
      <c r="H136" s="94" t="s">
        <v>357</v>
      </c>
      <c r="I136" s="2" t="s">
        <v>327</v>
      </c>
      <c r="J136" s="2" t="s">
        <v>328</v>
      </c>
      <c r="K136" s="3">
        <v>0</v>
      </c>
      <c r="L136" s="3">
        <v>0</v>
      </c>
      <c r="M136" s="4">
        <f t="shared" ref="M136:M147" si="17">K136-L136</f>
        <v>0</v>
      </c>
    </row>
    <row r="137" spans="1:13" ht="18.75" hidden="1" customHeight="1" x14ac:dyDescent="0.35">
      <c r="A137" s="287"/>
      <c r="B137" s="278"/>
      <c r="C137" s="2" t="s">
        <v>329</v>
      </c>
      <c r="D137" s="2" t="s">
        <v>386</v>
      </c>
      <c r="E137" s="3">
        <v>5350000</v>
      </c>
      <c r="F137" s="3">
        <v>4579500</v>
      </c>
      <c r="G137" s="4">
        <f t="shared" si="16"/>
        <v>770500</v>
      </c>
      <c r="H137" s="94" t="s">
        <v>387</v>
      </c>
      <c r="I137" s="2" t="s">
        <v>332</v>
      </c>
      <c r="J137" s="2" t="s">
        <v>388</v>
      </c>
      <c r="K137" s="3">
        <v>42762000</v>
      </c>
      <c r="L137" s="3">
        <v>40197950</v>
      </c>
      <c r="M137" s="4">
        <f t="shared" si="17"/>
        <v>2564050</v>
      </c>
    </row>
    <row r="138" spans="1:13" ht="30.75" hidden="1" customHeight="1" x14ac:dyDescent="0.35">
      <c r="A138" s="287"/>
      <c r="B138" s="279"/>
      <c r="C138" s="2" t="s">
        <v>334</v>
      </c>
      <c r="D138" s="7" t="s">
        <v>389</v>
      </c>
      <c r="E138" s="3">
        <v>87530429</v>
      </c>
      <c r="F138" s="3">
        <v>78893417</v>
      </c>
      <c r="G138" s="4">
        <f t="shared" si="16"/>
        <v>8637012</v>
      </c>
      <c r="H138" s="94" t="s">
        <v>390</v>
      </c>
      <c r="I138" s="2" t="s">
        <v>361</v>
      </c>
      <c r="J138" s="2" t="s">
        <v>391</v>
      </c>
      <c r="K138" s="3">
        <v>2285469000</v>
      </c>
      <c r="L138" s="3">
        <v>2280953350</v>
      </c>
      <c r="M138" s="4">
        <f t="shared" si="17"/>
        <v>4515650</v>
      </c>
    </row>
    <row r="139" spans="1:13" ht="18.75" hidden="1" customHeight="1" x14ac:dyDescent="0.35">
      <c r="A139" s="287"/>
      <c r="B139" s="95" t="s">
        <v>392</v>
      </c>
      <c r="C139" s="2" t="s">
        <v>363</v>
      </c>
      <c r="D139" s="2" t="s">
        <v>393</v>
      </c>
      <c r="E139" s="3">
        <v>45600000</v>
      </c>
      <c r="F139" s="3">
        <v>37180900</v>
      </c>
      <c r="G139" s="4">
        <f t="shared" si="16"/>
        <v>8419100</v>
      </c>
      <c r="H139" s="280" t="s">
        <v>394</v>
      </c>
      <c r="I139" s="182" t="s">
        <v>338</v>
      </c>
      <c r="J139" s="2" t="s">
        <v>395</v>
      </c>
      <c r="K139" s="3">
        <v>693847000</v>
      </c>
      <c r="L139" s="3">
        <v>670618265</v>
      </c>
      <c r="M139" s="4">
        <f t="shared" si="17"/>
        <v>23228735</v>
      </c>
    </row>
    <row r="140" spans="1:13" ht="18.75" hidden="1" customHeight="1" x14ac:dyDescent="0.35">
      <c r="A140" s="287"/>
      <c r="B140" s="95" t="s">
        <v>365</v>
      </c>
      <c r="C140" s="2" t="s">
        <v>396</v>
      </c>
      <c r="D140" s="2" t="s">
        <v>339</v>
      </c>
      <c r="E140" s="3">
        <v>2151212000</v>
      </c>
      <c r="F140" s="3">
        <v>1933778877</v>
      </c>
      <c r="G140" s="4">
        <f t="shared" si="16"/>
        <v>217433123</v>
      </c>
      <c r="H140" s="281"/>
      <c r="I140" s="181"/>
      <c r="J140" s="2" t="s">
        <v>397</v>
      </c>
      <c r="K140" s="3">
        <v>90235000</v>
      </c>
      <c r="L140" s="3">
        <v>56732221</v>
      </c>
      <c r="M140" s="4">
        <f t="shared" si="17"/>
        <v>33502779</v>
      </c>
    </row>
    <row r="141" spans="1:13" ht="18.75" hidden="1" customHeight="1" x14ac:dyDescent="0.35">
      <c r="A141" s="287"/>
      <c r="B141" s="95" t="s">
        <v>340</v>
      </c>
      <c r="C141" s="2" t="s">
        <v>398</v>
      </c>
      <c r="D141" s="2" t="s">
        <v>399</v>
      </c>
      <c r="E141" s="3">
        <v>0</v>
      </c>
      <c r="F141" s="3">
        <v>0</v>
      </c>
      <c r="G141" s="4">
        <f t="shared" si="16"/>
        <v>0</v>
      </c>
      <c r="H141" s="94" t="s">
        <v>342</v>
      </c>
      <c r="I141" s="2" t="s">
        <v>369</v>
      </c>
      <c r="J141" s="2" t="s">
        <v>400</v>
      </c>
      <c r="K141" s="3">
        <v>0</v>
      </c>
      <c r="L141" s="3">
        <v>0</v>
      </c>
      <c r="M141" s="4">
        <f t="shared" si="17"/>
        <v>0</v>
      </c>
    </row>
    <row r="142" spans="1:13" ht="18.75" hidden="1" customHeight="1" x14ac:dyDescent="0.35">
      <c r="A142" s="287"/>
      <c r="B142" s="95" t="s">
        <v>370</v>
      </c>
      <c r="C142" s="2" t="s">
        <v>401</v>
      </c>
      <c r="D142" s="2" t="s">
        <v>371</v>
      </c>
      <c r="E142" s="3">
        <v>0</v>
      </c>
      <c r="F142" s="3">
        <v>0</v>
      </c>
      <c r="G142" s="4">
        <f t="shared" si="16"/>
        <v>0</v>
      </c>
      <c r="H142" s="280" t="s">
        <v>346</v>
      </c>
      <c r="I142" s="182" t="s">
        <v>402</v>
      </c>
      <c r="J142" s="2" t="s">
        <v>403</v>
      </c>
      <c r="K142" s="3">
        <v>2400000</v>
      </c>
      <c r="L142" s="3">
        <v>2400000</v>
      </c>
      <c r="M142" s="4">
        <f t="shared" si="17"/>
        <v>0</v>
      </c>
    </row>
    <row r="143" spans="1:13" ht="18.75" hidden="1" customHeight="1" x14ac:dyDescent="0.35">
      <c r="A143" s="287"/>
      <c r="B143" s="95" t="s">
        <v>347</v>
      </c>
      <c r="C143" s="2" t="s">
        <v>348</v>
      </c>
      <c r="D143" s="2" t="s">
        <v>404</v>
      </c>
      <c r="E143" s="3">
        <v>0</v>
      </c>
      <c r="F143" s="3">
        <v>0</v>
      </c>
      <c r="G143" s="4">
        <f t="shared" si="16"/>
        <v>0</v>
      </c>
      <c r="H143" s="281"/>
      <c r="I143" s="181"/>
      <c r="J143" s="79" t="s">
        <v>375</v>
      </c>
      <c r="K143" s="9">
        <v>22600000</v>
      </c>
      <c r="L143" s="9">
        <v>22600000</v>
      </c>
      <c r="M143" s="80">
        <f t="shared" si="17"/>
        <v>0</v>
      </c>
    </row>
    <row r="144" spans="1:13" ht="18.75" hidden="1" customHeight="1" x14ac:dyDescent="0.35">
      <c r="A144" s="287"/>
      <c r="B144" s="95" t="s">
        <v>405</v>
      </c>
      <c r="C144" s="2" t="s">
        <v>406</v>
      </c>
      <c r="D144" s="2" t="s">
        <v>407</v>
      </c>
      <c r="E144" s="3">
        <v>207928280</v>
      </c>
      <c r="F144" s="3">
        <v>103820791</v>
      </c>
      <c r="G144" s="4">
        <f t="shared" si="16"/>
        <v>104107489</v>
      </c>
      <c r="H144" s="280" t="s">
        <v>408</v>
      </c>
      <c r="I144" s="182" t="s">
        <v>409</v>
      </c>
      <c r="J144" s="2" t="s">
        <v>410</v>
      </c>
      <c r="K144" s="3">
        <v>27921619</v>
      </c>
      <c r="L144" s="3">
        <v>27921619</v>
      </c>
      <c r="M144" s="4">
        <f t="shared" si="17"/>
        <v>0</v>
      </c>
    </row>
    <row r="145" spans="1:13" ht="18.75" hidden="1" customHeight="1" x14ac:dyDescent="0.35">
      <c r="A145" s="287"/>
      <c r="B145" s="95" t="s">
        <v>351</v>
      </c>
      <c r="C145" s="2" t="s">
        <v>351</v>
      </c>
      <c r="D145" s="2" t="s">
        <v>351</v>
      </c>
      <c r="E145" s="3">
        <v>0</v>
      </c>
      <c r="F145" s="3">
        <v>277712886</v>
      </c>
      <c r="G145" s="4">
        <f t="shared" si="16"/>
        <v>-277712886</v>
      </c>
      <c r="H145" s="281"/>
      <c r="I145" s="181"/>
      <c r="J145" s="2" t="s">
        <v>350</v>
      </c>
      <c r="K145" s="3">
        <v>237824090</v>
      </c>
      <c r="L145" s="3">
        <v>237824090</v>
      </c>
      <c r="M145" s="4">
        <f t="shared" si="17"/>
        <v>0</v>
      </c>
    </row>
    <row r="146" spans="1:13" ht="18.75" hidden="1" customHeight="1" x14ac:dyDescent="0.35">
      <c r="A146" s="287"/>
      <c r="B146" s="95"/>
      <c r="C146" s="2"/>
      <c r="D146" s="2"/>
      <c r="E146" s="3">
        <v>0</v>
      </c>
      <c r="F146" s="3"/>
      <c r="G146" s="4"/>
      <c r="H146" s="280" t="s">
        <v>380</v>
      </c>
      <c r="I146" s="182" t="s">
        <v>381</v>
      </c>
      <c r="J146" s="2" t="s">
        <v>411</v>
      </c>
      <c r="K146" s="3">
        <v>60000</v>
      </c>
      <c r="L146" s="3">
        <v>9420</v>
      </c>
      <c r="M146" s="4">
        <f t="shared" si="17"/>
        <v>50580</v>
      </c>
    </row>
    <row r="147" spans="1:13" ht="18.75" hidden="1" customHeight="1" x14ac:dyDescent="0.35">
      <c r="A147" s="287"/>
      <c r="B147" s="96"/>
      <c r="C147" s="6"/>
      <c r="D147" s="6"/>
      <c r="E147" s="3">
        <v>0</v>
      </c>
      <c r="F147" s="3">
        <v>0</v>
      </c>
      <c r="G147" s="4">
        <f>E147-F147</f>
        <v>0</v>
      </c>
      <c r="H147" s="281"/>
      <c r="I147" s="181"/>
      <c r="J147" s="2" t="s">
        <v>354</v>
      </c>
      <c r="K147" s="3">
        <v>16500000</v>
      </c>
      <c r="L147" s="3">
        <v>17244888</v>
      </c>
      <c r="M147" s="4">
        <f t="shared" si="17"/>
        <v>-744888</v>
      </c>
    </row>
    <row r="148" spans="1:13" ht="18.75" hidden="1" customHeight="1" x14ac:dyDescent="0.35">
      <c r="A148" s="288"/>
      <c r="B148" s="282" t="s">
        <v>355</v>
      </c>
      <c r="C148" s="184"/>
      <c r="D148" s="185"/>
      <c r="E148" s="28">
        <f>SUM(E136:E147)</f>
        <v>3419618709</v>
      </c>
      <c r="F148" s="28">
        <f>SUM(F136:F147)</f>
        <v>3356501803</v>
      </c>
      <c r="G148" s="29">
        <f>SUM(G136:G147)</f>
        <v>63116906</v>
      </c>
      <c r="H148" s="184" t="s">
        <v>355</v>
      </c>
      <c r="I148" s="184"/>
      <c r="J148" s="185"/>
      <c r="K148" s="28">
        <f>SUM(K136:K147)</f>
        <v>3419618709</v>
      </c>
      <c r="L148" s="28">
        <f>SUM(L136:L147)</f>
        <v>3356501803</v>
      </c>
      <c r="M148" s="29">
        <f>SUM(M136:M147)</f>
        <v>63116906</v>
      </c>
    </row>
    <row r="149" spans="1:13" ht="18.75" hidden="1" customHeight="1" x14ac:dyDescent="0.35">
      <c r="A149" s="286" t="s">
        <v>412</v>
      </c>
      <c r="B149" s="277" t="s">
        <v>383</v>
      </c>
      <c r="C149" s="2" t="s">
        <v>384</v>
      </c>
      <c r="D149" s="2" t="s">
        <v>385</v>
      </c>
      <c r="E149" s="3">
        <v>1137272050</v>
      </c>
      <c r="F149" s="3">
        <v>1134523335</v>
      </c>
      <c r="G149" s="4">
        <f t="shared" ref="G149:G160" si="18">E149-F149</f>
        <v>2748715</v>
      </c>
      <c r="H149" s="94" t="s">
        <v>357</v>
      </c>
      <c r="I149" s="2" t="s">
        <v>327</v>
      </c>
      <c r="J149" s="2" t="s">
        <v>328</v>
      </c>
      <c r="K149" s="3">
        <v>0</v>
      </c>
      <c r="L149" s="3">
        <v>0</v>
      </c>
      <c r="M149" s="4">
        <f t="shared" ref="M149:M160" si="19">K149-L149</f>
        <v>0</v>
      </c>
    </row>
    <row r="150" spans="1:13" ht="18.75" hidden="1" customHeight="1" x14ac:dyDescent="0.35">
      <c r="A150" s="287"/>
      <c r="B150" s="278"/>
      <c r="C150" s="2" t="s">
        <v>329</v>
      </c>
      <c r="D150" s="2" t="s">
        <v>386</v>
      </c>
      <c r="E150" s="3">
        <v>6675000</v>
      </c>
      <c r="F150" s="3">
        <v>6127765</v>
      </c>
      <c r="G150" s="4">
        <f t="shared" si="18"/>
        <v>547235</v>
      </c>
      <c r="H150" s="94" t="s">
        <v>387</v>
      </c>
      <c r="I150" s="2" t="s">
        <v>332</v>
      </c>
      <c r="J150" s="2" t="s">
        <v>388</v>
      </c>
      <c r="K150" s="3">
        <v>132860520</v>
      </c>
      <c r="L150" s="3">
        <v>129018460</v>
      </c>
      <c r="M150" s="4">
        <f t="shared" si="19"/>
        <v>3842060</v>
      </c>
    </row>
    <row r="151" spans="1:13" ht="18.75" hidden="1" customHeight="1" x14ac:dyDescent="0.35">
      <c r="A151" s="287"/>
      <c r="B151" s="279"/>
      <c r="C151" s="2" t="s">
        <v>334</v>
      </c>
      <c r="D151" s="7" t="s">
        <v>389</v>
      </c>
      <c r="E151" s="3">
        <v>116152618</v>
      </c>
      <c r="F151" s="3">
        <v>110333983</v>
      </c>
      <c r="G151" s="4">
        <f t="shared" si="18"/>
        <v>5818635</v>
      </c>
      <c r="H151" s="94" t="s">
        <v>390</v>
      </c>
      <c r="I151" s="2" t="s">
        <v>361</v>
      </c>
      <c r="J151" s="2" t="s">
        <v>413</v>
      </c>
      <c r="K151" s="3">
        <v>2069784000</v>
      </c>
      <c r="L151" s="3">
        <v>2068857000</v>
      </c>
      <c r="M151" s="4">
        <f t="shared" si="19"/>
        <v>927000</v>
      </c>
    </row>
    <row r="152" spans="1:13" ht="18.75" hidden="1" customHeight="1" x14ac:dyDescent="0.35">
      <c r="A152" s="287"/>
      <c r="B152" s="95" t="s">
        <v>392</v>
      </c>
      <c r="C152" s="2" t="s">
        <v>363</v>
      </c>
      <c r="D152" s="2" t="s">
        <v>393</v>
      </c>
      <c r="E152" s="3">
        <v>133165000</v>
      </c>
      <c r="F152" s="3">
        <v>125721250</v>
      </c>
      <c r="G152" s="4">
        <f t="shared" si="18"/>
        <v>7443750</v>
      </c>
      <c r="H152" s="280" t="s">
        <v>414</v>
      </c>
      <c r="I152" s="182" t="s">
        <v>338</v>
      </c>
      <c r="J152" s="2" t="s">
        <v>395</v>
      </c>
      <c r="K152" s="3">
        <v>246122310</v>
      </c>
      <c r="L152" s="3">
        <v>270792866</v>
      </c>
      <c r="M152" s="4">
        <f t="shared" si="19"/>
        <v>-24670556</v>
      </c>
    </row>
    <row r="153" spans="1:13" ht="18.75" hidden="1" customHeight="1" x14ac:dyDescent="0.35">
      <c r="A153" s="287"/>
      <c r="B153" s="95" t="s">
        <v>365</v>
      </c>
      <c r="C153" s="2" t="s">
        <v>396</v>
      </c>
      <c r="D153" s="2" t="s">
        <v>339</v>
      </c>
      <c r="E153" s="3">
        <v>1194074454</v>
      </c>
      <c r="F153" s="3">
        <v>1140634916</v>
      </c>
      <c r="G153" s="4">
        <f t="shared" si="18"/>
        <v>53439538</v>
      </c>
      <c r="H153" s="281"/>
      <c r="I153" s="181"/>
      <c r="J153" s="2" t="s">
        <v>397</v>
      </c>
      <c r="K153" s="3">
        <v>156291732</v>
      </c>
      <c r="L153" s="3">
        <v>202258781</v>
      </c>
      <c r="M153" s="4">
        <f t="shared" si="19"/>
        <v>-45967049</v>
      </c>
    </row>
    <row r="154" spans="1:13" ht="18.75" hidden="1" customHeight="1" x14ac:dyDescent="0.35">
      <c r="A154" s="287"/>
      <c r="B154" s="95" t="s">
        <v>340</v>
      </c>
      <c r="C154" s="2" t="s">
        <v>398</v>
      </c>
      <c r="D154" s="2" t="s">
        <v>399</v>
      </c>
      <c r="E154" s="3">
        <v>0</v>
      </c>
      <c r="F154" s="3">
        <v>0</v>
      </c>
      <c r="G154" s="4">
        <f t="shared" si="18"/>
        <v>0</v>
      </c>
      <c r="H154" s="94" t="s">
        <v>342</v>
      </c>
      <c r="I154" s="2" t="s">
        <v>369</v>
      </c>
      <c r="J154" s="2" t="s">
        <v>400</v>
      </c>
      <c r="K154" s="3">
        <v>0</v>
      </c>
      <c r="L154" s="3">
        <v>0</v>
      </c>
      <c r="M154" s="4">
        <f t="shared" si="19"/>
        <v>0</v>
      </c>
    </row>
    <row r="155" spans="1:13" ht="18.75" hidden="1" customHeight="1" x14ac:dyDescent="0.35">
      <c r="A155" s="287"/>
      <c r="B155" s="95" t="s">
        <v>370</v>
      </c>
      <c r="C155" s="2" t="s">
        <v>401</v>
      </c>
      <c r="D155" s="2" t="s">
        <v>371</v>
      </c>
      <c r="E155" s="3">
        <v>0</v>
      </c>
      <c r="F155" s="3">
        <v>0</v>
      </c>
      <c r="G155" s="4">
        <f t="shared" si="18"/>
        <v>0</v>
      </c>
      <c r="H155" s="280" t="s">
        <v>346</v>
      </c>
      <c r="I155" s="182" t="s">
        <v>402</v>
      </c>
      <c r="J155" s="2" t="s">
        <v>403</v>
      </c>
      <c r="K155" s="3">
        <v>3577500</v>
      </c>
      <c r="L155" s="3">
        <v>3577500</v>
      </c>
      <c r="M155" s="4">
        <f t="shared" si="19"/>
        <v>0</v>
      </c>
    </row>
    <row r="156" spans="1:13" ht="18.75" hidden="1" customHeight="1" x14ac:dyDescent="0.35">
      <c r="A156" s="287"/>
      <c r="B156" s="95" t="s">
        <v>347</v>
      </c>
      <c r="C156" s="2" t="s">
        <v>348</v>
      </c>
      <c r="D156" s="2" t="s">
        <v>404</v>
      </c>
      <c r="E156" s="3">
        <v>1000004</v>
      </c>
      <c r="F156" s="3">
        <v>4</v>
      </c>
      <c r="G156" s="4">
        <f t="shared" si="18"/>
        <v>1000000</v>
      </c>
      <c r="H156" s="281"/>
      <c r="I156" s="181"/>
      <c r="J156" s="79" t="s">
        <v>375</v>
      </c>
      <c r="K156" s="9">
        <v>7600000</v>
      </c>
      <c r="L156" s="9">
        <v>7600000</v>
      </c>
      <c r="M156" s="80">
        <f t="shared" si="19"/>
        <v>0</v>
      </c>
    </row>
    <row r="157" spans="1:13" ht="18.75" hidden="1" customHeight="1" x14ac:dyDescent="0.35">
      <c r="A157" s="287"/>
      <c r="B157" s="95" t="s">
        <v>405</v>
      </c>
      <c r="C157" s="2" t="s">
        <v>406</v>
      </c>
      <c r="D157" s="2" t="s">
        <v>407</v>
      </c>
      <c r="E157" s="3">
        <v>281224874</v>
      </c>
      <c r="F157" s="3">
        <v>31445129</v>
      </c>
      <c r="G157" s="4">
        <f t="shared" si="18"/>
        <v>249779745</v>
      </c>
      <c r="H157" s="280" t="s">
        <v>408</v>
      </c>
      <c r="I157" s="182" t="s">
        <v>409</v>
      </c>
      <c r="J157" s="2" t="s">
        <v>410</v>
      </c>
      <c r="K157" s="3">
        <v>238410504</v>
      </c>
      <c r="L157" s="3">
        <v>21419247</v>
      </c>
      <c r="M157" s="4">
        <f t="shared" si="19"/>
        <v>216991257</v>
      </c>
    </row>
    <row r="158" spans="1:13" ht="18.75" hidden="1" customHeight="1" x14ac:dyDescent="0.35">
      <c r="A158" s="287"/>
      <c r="B158" s="95" t="s">
        <v>351</v>
      </c>
      <c r="C158" s="2" t="s">
        <v>351</v>
      </c>
      <c r="D158" s="2" t="s">
        <v>351</v>
      </c>
      <c r="E158" s="3">
        <v>0</v>
      </c>
      <c r="F158" s="3">
        <v>386595581</v>
      </c>
      <c r="G158" s="4">
        <f t="shared" si="18"/>
        <v>-386595581</v>
      </c>
      <c r="H158" s="281"/>
      <c r="I158" s="181"/>
      <c r="J158" s="2" t="s">
        <v>350</v>
      </c>
      <c r="K158" s="3">
        <v>0</v>
      </c>
      <c r="L158" s="3">
        <v>216991257</v>
      </c>
      <c r="M158" s="4">
        <f t="shared" si="19"/>
        <v>-216991257</v>
      </c>
    </row>
    <row r="159" spans="1:13" ht="18.75" hidden="1" customHeight="1" x14ac:dyDescent="0.35">
      <c r="A159" s="287"/>
      <c r="B159" s="95"/>
      <c r="C159" s="2"/>
      <c r="D159" s="2"/>
      <c r="E159" s="3">
        <v>0</v>
      </c>
      <c r="F159" s="3"/>
      <c r="G159" s="4">
        <f t="shared" si="18"/>
        <v>0</v>
      </c>
      <c r="H159" s="289" t="s">
        <v>380</v>
      </c>
      <c r="I159" s="182" t="s">
        <v>381</v>
      </c>
      <c r="J159" s="2" t="s">
        <v>411</v>
      </c>
      <c r="K159" s="3">
        <v>309549</v>
      </c>
      <c r="L159" s="3">
        <v>132603</v>
      </c>
      <c r="M159" s="4">
        <f t="shared" si="19"/>
        <v>176946</v>
      </c>
    </row>
    <row r="160" spans="1:13" ht="18.75" hidden="1" customHeight="1" x14ac:dyDescent="0.35">
      <c r="A160" s="287"/>
      <c r="B160" s="96"/>
      <c r="C160" s="6"/>
      <c r="D160" s="6"/>
      <c r="E160" s="3">
        <v>0</v>
      </c>
      <c r="F160" s="3">
        <v>0</v>
      </c>
      <c r="G160" s="4">
        <f t="shared" si="18"/>
        <v>0</v>
      </c>
      <c r="H160" s="290"/>
      <c r="I160" s="180"/>
      <c r="J160" s="2" t="s">
        <v>354</v>
      </c>
      <c r="K160" s="3">
        <v>14607885</v>
      </c>
      <c r="L160" s="3">
        <v>14734249</v>
      </c>
      <c r="M160" s="4">
        <f t="shared" si="19"/>
        <v>-126364</v>
      </c>
    </row>
    <row r="161" spans="1:13" ht="18.75" hidden="1" customHeight="1" x14ac:dyDescent="0.35">
      <c r="A161" s="288"/>
      <c r="B161" s="282" t="s">
        <v>355</v>
      </c>
      <c r="C161" s="184"/>
      <c r="D161" s="185"/>
      <c r="E161" s="28">
        <f>SUM(E149:E160)</f>
        <v>2869564000</v>
      </c>
      <c r="F161" s="28">
        <f>SUM(F149:F160)</f>
        <v>2935381963</v>
      </c>
      <c r="G161" s="29">
        <f>SUM(G149:G160)</f>
        <v>-65817963</v>
      </c>
      <c r="H161" s="184" t="s">
        <v>355</v>
      </c>
      <c r="I161" s="184"/>
      <c r="J161" s="185"/>
      <c r="K161" s="28">
        <f>SUM(K149:K160)</f>
        <v>2869564000</v>
      </c>
      <c r="L161" s="28">
        <f>SUM(L149:L160)</f>
        <v>2935381963</v>
      </c>
      <c r="M161" s="29">
        <f>SUM(M149:M160)</f>
        <v>-65817963</v>
      </c>
    </row>
    <row r="162" spans="1:13" ht="18.75" hidden="1" customHeight="1" x14ac:dyDescent="0.35">
      <c r="A162" s="283" t="s">
        <v>415</v>
      </c>
      <c r="B162" s="277" t="s">
        <v>383</v>
      </c>
      <c r="C162" s="2" t="s">
        <v>384</v>
      </c>
      <c r="D162" s="2" t="s">
        <v>385</v>
      </c>
      <c r="E162" s="3">
        <v>277803800</v>
      </c>
      <c r="F162" s="3">
        <v>277564370</v>
      </c>
      <c r="G162" s="4">
        <f t="shared" ref="G162:G172" si="20">E162-F162</f>
        <v>239430</v>
      </c>
      <c r="H162" s="94" t="s">
        <v>357</v>
      </c>
      <c r="I162" s="2" t="s">
        <v>327</v>
      </c>
      <c r="J162" s="2" t="s">
        <v>328</v>
      </c>
      <c r="K162" s="3">
        <v>0</v>
      </c>
      <c r="L162" s="3">
        <v>0</v>
      </c>
      <c r="M162" s="4">
        <f t="shared" ref="M162:M172" si="21">K162-L162</f>
        <v>0</v>
      </c>
    </row>
    <row r="163" spans="1:13" ht="18.75" hidden="1" customHeight="1" x14ac:dyDescent="0.35">
      <c r="A163" s="284"/>
      <c r="B163" s="278"/>
      <c r="C163" s="2" t="s">
        <v>329</v>
      </c>
      <c r="D163" s="2" t="s">
        <v>386</v>
      </c>
      <c r="E163" s="3">
        <v>2500000</v>
      </c>
      <c r="F163" s="3">
        <v>1874660</v>
      </c>
      <c r="G163" s="4">
        <f t="shared" si="20"/>
        <v>625340</v>
      </c>
      <c r="H163" s="94" t="s">
        <v>387</v>
      </c>
      <c r="I163" s="2" t="s">
        <v>332</v>
      </c>
      <c r="J163" s="2" t="s">
        <v>388</v>
      </c>
      <c r="K163" s="3">
        <v>1344959000</v>
      </c>
      <c r="L163" s="3">
        <v>1350216844</v>
      </c>
      <c r="M163" s="4">
        <f t="shared" si="21"/>
        <v>-5257844</v>
      </c>
    </row>
    <row r="164" spans="1:13" ht="18.75" hidden="1" customHeight="1" x14ac:dyDescent="0.35">
      <c r="A164" s="284"/>
      <c r="B164" s="279"/>
      <c r="C164" s="2" t="s">
        <v>334</v>
      </c>
      <c r="D164" s="7" t="s">
        <v>389</v>
      </c>
      <c r="E164" s="3">
        <v>22282800</v>
      </c>
      <c r="F164" s="3">
        <v>15727299</v>
      </c>
      <c r="G164" s="4">
        <f t="shared" si="20"/>
        <v>6555501</v>
      </c>
      <c r="H164" s="94" t="s">
        <v>390</v>
      </c>
      <c r="I164" s="2" t="s">
        <v>361</v>
      </c>
      <c r="J164" s="2" t="s">
        <v>413</v>
      </c>
      <c r="K164" s="3">
        <v>2118605000</v>
      </c>
      <c r="L164" s="3">
        <v>2118562500</v>
      </c>
      <c r="M164" s="4">
        <f t="shared" si="21"/>
        <v>42500</v>
      </c>
    </row>
    <row r="165" spans="1:13" ht="18.75" hidden="1" customHeight="1" x14ac:dyDescent="0.35">
      <c r="A165" s="284"/>
      <c r="B165" s="95" t="s">
        <v>392</v>
      </c>
      <c r="C165" s="2" t="s">
        <v>363</v>
      </c>
      <c r="D165" s="2" t="s">
        <v>393</v>
      </c>
      <c r="E165" s="3">
        <v>36420000</v>
      </c>
      <c r="F165" s="3">
        <v>35066500</v>
      </c>
      <c r="G165" s="4">
        <f t="shared" si="20"/>
        <v>1353500</v>
      </c>
      <c r="H165" s="280" t="s">
        <v>414</v>
      </c>
      <c r="I165" s="182" t="s">
        <v>338</v>
      </c>
      <c r="J165" s="2" t="s">
        <v>395</v>
      </c>
      <c r="K165" s="3">
        <v>17825000</v>
      </c>
      <c r="L165" s="3">
        <v>16825155</v>
      </c>
      <c r="M165" s="4">
        <f t="shared" si="21"/>
        <v>999845</v>
      </c>
    </row>
    <row r="166" spans="1:13" ht="18.75" hidden="1" customHeight="1" x14ac:dyDescent="0.35">
      <c r="A166" s="284"/>
      <c r="B166" s="95" t="s">
        <v>365</v>
      </c>
      <c r="C166" s="2" t="s">
        <v>396</v>
      </c>
      <c r="D166" s="2" t="s">
        <v>339</v>
      </c>
      <c r="E166" s="3">
        <v>3232420830</v>
      </c>
      <c r="F166" s="3">
        <v>3161305740</v>
      </c>
      <c r="G166" s="4">
        <f t="shared" si="20"/>
        <v>71115090</v>
      </c>
      <c r="H166" s="281"/>
      <c r="I166" s="181"/>
      <c r="J166" s="2" t="s">
        <v>397</v>
      </c>
      <c r="K166" s="3">
        <v>8435000</v>
      </c>
      <c r="L166" s="3">
        <v>8201806</v>
      </c>
      <c r="M166" s="4">
        <f t="shared" si="21"/>
        <v>233194</v>
      </c>
    </row>
    <row r="167" spans="1:13" ht="18.75" hidden="1" customHeight="1" x14ac:dyDescent="0.35">
      <c r="A167" s="284"/>
      <c r="B167" s="95" t="s">
        <v>340</v>
      </c>
      <c r="C167" s="2" t="s">
        <v>398</v>
      </c>
      <c r="D167" s="2" t="s">
        <v>399</v>
      </c>
      <c r="E167" s="3">
        <v>8122000</v>
      </c>
      <c r="F167" s="3">
        <v>8122000</v>
      </c>
      <c r="G167" s="4">
        <f t="shared" si="20"/>
        <v>0</v>
      </c>
      <c r="H167" s="94" t="s">
        <v>342</v>
      </c>
      <c r="I167" s="2" t="s">
        <v>369</v>
      </c>
      <c r="J167" s="2" t="s">
        <v>400</v>
      </c>
      <c r="K167" s="3">
        <v>0</v>
      </c>
      <c r="L167" s="3">
        <v>0</v>
      </c>
      <c r="M167" s="4">
        <f t="shared" si="21"/>
        <v>0</v>
      </c>
    </row>
    <row r="168" spans="1:13" ht="18.75" hidden="1" customHeight="1" x14ac:dyDescent="0.35">
      <c r="A168" s="284"/>
      <c r="B168" s="95" t="s">
        <v>370</v>
      </c>
      <c r="C168" s="2" t="s">
        <v>401</v>
      </c>
      <c r="D168" s="2" t="s">
        <v>416</v>
      </c>
      <c r="E168" s="3">
        <v>0</v>
      </c>
      <c r="F168" s="3">
        <v>0</v>
      </c>
      <c r="G168" s="4">
        <f t="shared" si="20"/>
        <v>0</v>
      </c>
      <c r="H168" s="94" t="s">
        <v>346</v>
      </c>
      <c r="I168" s="2" t="s">
        <v>402</v>
      </c>
      <c r="J168" s="2" t="s">
        <v>403</v>
      </c>
      <c r="K168" s="3">
        <v>8122000</v>
      </c>
      <c r="L168" s="3">
        <v>8122000</v>
      </c>
      <c r="M168" s="4">
        <f t="shared" si="21"/>
        <v>0</v>
      </c>
    </row>
    <row r="169" spans="1:13" ht="18.75" hidden="1" customHeight="1" x14ac:dyDescent="0.35">
      <c r="A169" s="284"/>
      <c r="B169" s="95" t="s">
        <v>347</v>
      </c>
      <c r="C169" s="2" t="s">
        <v>348</v>
      </c>
      <c r="D169" s="2" t="s">
        <v>404</v>
      </c>
      <c r="E169" s="3">
        <v>0</v>
      </c>
      <c r="F169" s="3">
        <v>0</v>
      </c>
      <c r="G169" s="4">
        <f t="shared" si="20"/>
        <v>0</v>
      </c>
      <c r="H169" s="280" t="s">
        <v>408</v>
      </c>
      <c r="I169" s="182" t="s">
        <v>409</v>
      </c>
      <c r="J169" s="2" t="s">
        <v>410</v>
      </c>
      <c r="K169" s="3">
        <v>590485782</v>
      </c>
      <c r="L169" s="3">
        <v>590485782</v>
      </c>
      <c r="M169" s="4">
        <f t="shared" si="21"/>
        <v>0</v>
      </c>
    </row>
    <row r="170" spans="1:13" ht="18.75" hidden="1" customHeight="1" x14ac:dyDescent="0.35">
      <c r="A170" s="284"/>
      <c r="B170" s="95" t="s">
        <v>405</v>
      </c>
      <c r="C170" s="2" t="s">
        <v>406</v>
      </c>
      <c r="D170" s="2" t="s">
        <v>407</v>
      </c>
      <c r="E170" s="3">
        <v>589722570</v>
      </c>
      <c r="F170" s="3">
        <v>213935691</v>
      </c>
      <c r="G170" s="4">
        <f t="shared" si="20"/>
        <v>375786879</v>
      </c>
      <c r="H170" s="281"/>
      <c r="I170" s="181"/>
      <c r="J170" s="2" t="s">
        <v>350</v>
      </c>
      <c r="K170" s="3">
        <v>2245058</v>
      </c>
      <c r="L170" s="3">
        <v>2245058</v>
      </c>
      <c r="M170" s="4">
        <f t="shared" si="21"/>
        <v>0</v>
      </c>
    </row>
    <row r="171" spans="1:13" ht="18.75" hidden="1" customHeight="1" x14ac:dyDescent="0.35">
      <c r="A171" s="284"/>
      <c r="B171" s="95" t="s">
        <v>351</v>
      </c>
      <c r="C171" s="2" t="s">
        <v>351</v>
      </c>
      <c r="D171" s="2" t="s">
        <v>351</v>
      </c>
      <c r="E171" s="3">
        <v>0</v>
      </c>
      <c r="F171" s="3">
        <v>441769461</v>
      </c>
      <c r="G171" s="4">
        <f t="shared" si="20"/>
        <v>-441769461</v>
      </c>
      <c r="H171" s="280" t="s">
        <v>380</v>
      </c>
      <c r="I171" s="182" t="s">
        <v>381</v>
      </c>
      <c r="J171" s="2" t="s">
        <v>411</v>
      </c>
      <c r="K171" s="3">
        <v>545170</v>
      </c>
      <c r="L171" s="3">
        <v>409188</v>
      </c>
      <c r="M171" s="4">
        <f t="shared" si="21"/>
        <v>135982</v>
      </c>
    </row>
    <row r="172" spans="1:13" ht="18.75" hidden="1" customHeight="1" x14ac:dyDescent="0.35">
      <c r="A172" s="284"/>
      <c r="B172" s="96"/>
      <c r="C172" s="6"/>
      <c r="D172" s="6"/>
      <c r="E172" s="3">
        <v>0</v>
      </c>
      <c r="F172" s="3">
        <v>0</v>
      </c>
      <c r="G172" s="4">
        <f t="shared" si="20"/>
        <v>0</v>
      </c>
      <c r="H172" s="281"/>
      <c r="I172" s="181"/>
      <c r="J172" s="2" t="s">
        <v>354</v>
      </c>
      <c r="K172" s="3">
        <v>78049990</v>
      </c>
      <c r="L172" s="3">
        <v>60297388</v>
      </c>
      <c r="M172" s="4">
        <f t="shared" si="21"/>
        <v>17752602</v>
      </c>
    </row>
    <row r="173" spans="1:13" ht="18.75" hidden="1" customHeight="1" x14ac:dyDescent="0.35">
      <c r="A173" s="285"/>
      <c r="B173" s="282" t="s">
        <v>355</v>
      </c>
      <c r="C173" s="184"/>
      <c r="D173" s="185"/>
      <c r="E173" s="28">
        <f>SUM(E162:E172)</f>
        <v>4169272000</v>
      </c>
      <c r="F173" s="28">
        <f>SUM(F162:F172)</f>
        <v>4155365721</v>
      </c>
      <c r="G173" s="29">
        <f>SUM(G162:G172)</f>
        <v>13906279</v>
      </c>
      <c r="H173" s="184" t="s">
        <v>355</v>
      </c>
      <c r="I173" s="184"/>
      <c r="J173" s="185"/>
      <c r="K173" s="28">
        <f>SUM(K162:K172)</f>
        <v>4169272000</v>
      </c>
      <c r="L173" s="28">
        <f>SUM(L162:L172)</f>
        <v>4155365721</v>
      </c>
      <c r="M173" s="29">
        <f>SUM(M162:M172)</f>
        <v>13906279</v>
      </c>
    </row>
    <row r="174" spans="1:13" ht="18.75" hidden="1" customHeight="1" x14ac:dyDescent="0.35">
      <c r="A174" s="274" t="s">
        <v>417</v>
      </c>
      <c r="B174" s="277" t="s">
        <v>418</v>
      </c>
      <c r="C174" s="2" t="s">
        <v>127</v>
      </c>
      <c r="D174" s="2" t="s">
        <v>419</v>
      </c>
      <c r="E174" s="3">
        <v>264800000</v>
      </c>
      <c r="F174" s="3">
        <v>261257530</v>
      </c>
      <c r="G174" s="4">
        <f t="shared" ref="G174:G184" si="22">E174-F174</f>
        <v>3542470</v>
      </c>
      <c r="H174" s="94" t="s">
        <v>52</v>
      </c>
      <c r="I174" s="2" t="s">
        <v>130</v>
      </c>
      <c r="J174" s="2" t="s">
        <v>20</v>
      </c>
      <c r="K174" s="3">
        <v>0</v>
      </c>
      <c r="L174" s="3">
        <v>0</v>
      </c>
      <c r="M174" s="4">
        <f t="shared" ref="M174:M184" si="23">K174-L174</f>
        <v>0</v>
      </c>
    </row>
    <row r="175" spans="1:13" ht="18.75" hidden="1" customHeight="1" x14ac:dyDescent="0.35">
      <c r="A175" s="275"/>
      <c r="B175" s="278"/>
      <c r="C175" s="2" t="s">
        <v>420</v>
      </c>
      <c r="D175" s="2" t="s">
        <v>421</v>
      </c>
      <c r="E175" s="3">
        <v>0</v>
      </c>
      <c r="F175" s="3">
        <v>0</v>
      </c>
      <c r="G175" s="4">
        <f t="shared" si="22"/>
        <v>0</v>
      </c>
      <c r="H175" s="94" t="s">
        <v>422</v>
      </c>
      <c r="I175" s="2" t="s">
        <v>423</v>
      </c>
      <c r="J175" s="2" t="s">
        <v>21</v>
      </c>
      <c r="K175" s="3">
        <v>7000000</v>
      </c>
      <c r="L175" s="3">
        <v>7008900</v>
      </c>
      <c r="M175" s="4">
        <f t="shared" si="23"/>
        <v>-8900</v>
      </c>
    </row>
    <row r="176" spans="1:13" ht="18.75" hidden="1" customHeight="1" x14ac:dyDescent="0.35">
      <c r="A176" s="275"/>
      <c r="B176" s="279"/>
      <c r="C176" s="2" t="s">
        <v>334</v>
      </c>
      <c r="D176" s="7" t="s">
        <v>389</v>
      </c>
      <c r="E176" s="3">
        <v>85500000</v>
      </c>
      <c r="F176" s="3">
        <v>71626623</v>
      </c>
      <c r="G176" s="4">
        <f t="shared" si="22"/>
        <v>13873377</v>
      </c>
      <c r="H176" s="94" t="s">
        <v>390</v>
      </c>
      <c r="I176" s="2" t="s">
        <v>424</v>
      </c>
      <c r="J176" s="2" t="s">
        <v>425</v>
      </c>
      <c r="K176" s="3">
        <f>331030710+277029000</f>
        <v>608059710</v>
      </c>
      <c r="L176" s="3">
        <f>608562060</f>
        <v>608562060</v>
      </c>
      <c r="M176" s="4">
        <f t="shared" si="23"/>
        <v>-502350</v>
      </c>
    </row>
    <row r="177" spans="1:13" ht="18.75" hidden="1" customHeight="1" x14ac:dyDescent="0.35">
      <c r="A177" s="275"/>
      <c r="B177" s="95" t="s">
        <v>142</v>
      </c>
      <c r="C177" s="2" t="s">
        <v>143</v>
      </c>
      <c r="D177" s="2" t="s">
        <v>426</v>
      </c>
      <c r="E177" s="3">
        <v>0</v>
      </c>
      <c r="F177" s="3">
        <v>0</v>
      </c>
      <c r="G177" s="4">
        <f t="shared" si="22"/>
        <v>0</v>
      </c>
      <c r="H177" s="280" t="s">
        <v>427</v>
      </c>
      <c r="I177" s="182" t="s">
        <v>428</v>
      </c>
      <c r="J177" s="2" t="s">
        <v>147</v>
      </c>
      <c r="K177" s="3">
        <v>97000000</v>
      </c>
      <c r="L177" s="3">
        <v>96668371</v>
      </c>
      <c r="M177" s="4">
        <f t="shared" si="23"/>
        <v>331629</v>
      </c>
    </row>
    <row r="178" spans="1:13" ht="18.75" hidden="1" customHeight="1" x14ac:dyDescent="0.35">
      <c r="A178" s="275"/>
      <c r="B178" s="95" t="s">
        <v>148</v>
      </c>
      <c r="C178" s="2" t="s">
        <v>396</v>
      </c>
      <c r="D178" s="2" t="s">
        <v>429</v>
      </c>
      <c r="E178" s="3">
        <v>506420900</v>
      </c>
      <c r="F178" s="3">
        <f>446917341</f>
        <v>446917341</v>
      </c>
      <c r="G178" s="4">
        <f t="shared" si="22"/>
        <v>59503559</v>
      </c>
      <c r="H178" s="281"/>
      <c r="I178" s="181"/>
      <c r="J178" s="2" t="s">
        <v>397</v>
      </c>
      <c r="K178" s="3">
        <f>49680849+20649000</f>
        <v>70329849</v>
      </c>
      <c r="L178" s="3">
        <v>75458988</v>
      </c>
      <c r="M178" s="4">
        <f t="shared" si="23"/>
        <v>-5129139</v>
      </c>
    </row>
    <row r="179" spans="1:13" ht="18.75" hidden="1" customHeight="1" x14ac:dyDescent="0.35">
      <c r="A179" s="275"/>
      <c r="B179" s="95" t="s">
        <v>430</v>
      </c>
      <c r="C179" s="2" t="s">
        <v>398</v>
      </c>
      <c r="D179" s="2" t="s">
        <v>121</v>
      </c>
      <c r="E179" s="3">
        <v>0</v>
      </c>
      <c r="F179" s="3">
        <v>0</v>
      </c>
      <c r="G179" s="4">
        <f t="shared" si="22"/>
        <v>0</v>
      </c>
      <c r="H179" s="94" t="s">
        <v>95</v>
      </c>
      <c r="I179" s="2" t="s">
        <v>96</v>
      </c>
      <c r="J179" s="2" t="s">
        <v>431</v>
      </c>
      <c r="K179" s="3">
        <v>0</v>
      </c>
      <c r="L179" s="3">
        <v>0</v>
      </c>
      <c r="M179" s="4">
        <f t="shared" si="23"/>
        <v>0</v>
      </c>
    </row>
    <row r="180" spans="1:13" ht="18.75" hidden="1" customHeight="1" x14ac:dyDescent="0.35">
      <c r="A180" s="275"/>
      <c r="B180" s="95" t="s">
        <v>98</v>
      </c>
      <c r="C180" s="2" t="s">
        <v>99</v>
      </c>
      <c r="D180" s="2" t="s">
        <v>122</v>
      </c>
      <c r="E180" s="3">
        <v>0</v>
      </c>
      <c r="F180" s="3">
        <v>0</v>
      </c>
      <c r="G180" s="4">
        <f t="shared" si="22"/>
        <v>0</v>
      </c>
      <c r="H180" s="94" t="s">
        <v>100</v>
      </c>
      <c r="I180" s="2" t="s">
        <v>101</v>
      </c>
      <c r="J180" s="2" t="s">
        <v>43</v>
      </c>
      <c r="K180" s="3">
        <v>30000000</v>
      </c>
      <c r="L180" s="3">
        <v>30000000</v>
      </c>
      <c r="M180" s="4">
        <f t="shared" si="23"/>
        <v>0</v>
      </c>
    </row>
    <row r="181" spans="1:13" ht="18.75" hidden="1" customHeight="1" x14ac:dyDescent="0.35">
      <c r="A181" s="275"/>
      <c r="B181" s="95" t="s">
        <v>347</v>
      </c>
      <c r="C181" s="2" t="s">
        <v>35</v>
      </c>
      <c r="D181" s="2" t="s">
        <v>105</v>
      </c>
      <c r="E181" s="3">
        <v>2300000</v>
      </c>
      <c r="F181" s="3">
        <v>2151667</v>
      </c>
      <c r="G181" s="4">
        <f t="shared" si="22"/>
        <v>148333</v>
      </c>
      <c r="H181" s="280" t="s">
        <v>106</v>
      </c>
      <c r="I181" s="182" t="s">
        <v>107</v>
      </c>
      <c r="J181" s="2" t="s">
        <v>432</v>
      </c>
      <c r="K181" s="3">
        <f>51110441-25722014</f>
        <v>25388427</v>
      </c>
      <c r="L181" s="3">
        <v>25388427</v>
      </c>
      <c r="M181" s="4">
        <f t="shared" si="23"/>
        <v>0</v>
      </c>
    </row>
    <row r="182" spans="1:13" ht="18.75" hidden="1" customHeight="1" x14ac:dyDescent="0.35">
      <c r="A182" s="275"/>
      <c r="B182" s="95" t="s">
        <v>433</v>
      </c>
      <c r="C182" s="2" t="s">
        <v>406</v>
      </c>
      <c r="D182" s="2" t="s">
        <v>123</v>
      </c>
      <c r="E182" s="3">
        <v>7979100</v>
      </c>
      <c r="F182" s="3">
        <v>3486915</v>
      </c>
      <c r="G182" s="4">
        <f t="shared" si="22"/>
        <v>4492185</v>
      </c>
      <c r="H182" s="281"/>
      <c r="I182" s="181"/>
      <c r="J182" s="2" t="s">
        <v>350</v>
      </c>
      <c r="K182" s="3">
        <v>25722014</v>
      </c>
      <c r="L182" s="3">
        <v>25722014</v>
      </c>
      <c r="M182" s="4">
        <f t="shared" si="23"/>
        <v>0</v>
      </c>
    </row>
    <row r="183" spans="1:13" ht="18.75" hidden="1" customHeight="1" x14ac:dyDescent="0.35">
      <c r="A183" s="275"/>
      <c r="B183" s="95" t="s">
        <v>19</v>
      </c>
      <c r="C183" s="2" t="s">
        <v>351</v>
      </c>
      <c r="D183" s="2" t="s">
        <v>434</v>
      </c>
      <c r="E183" s="3">
        <v>0</v>
      </c>
      <c r="F183" s="3">
        <v>88774706</v>
      </c>
      <c r="G183" s="4">
        <f t="shared" si="22"/>
        <v>-88774706</v>
      </c>
      <c r="H183" s="280" t="s">
        <v>113</v>
      </c>
      <c r="I183" s="182" t="s">
        <v>381</v>
      </c>
      <c r="J183" s="2" t="s">
        <v>411</v>
      </c>
      <c r="K183" s="3">
        <v>0</v>
      </c>
      <c r="L183" s="3">
        <v>99435</v>
      </c>
      <c r="M183" s="4">
        <f t="shared" si="23"/>
        <v>-99435</v>
      </c>
    </row>
    <row r="184" spans="1:13" ht="18.75" hidden="1" customHeight="1" x14ac:dyDescent="0.35">
      <c r="A184" s="275"/>
      <c r="B184" s="96"/>
      <c r="C184" s="6"/>
      <c r="D184" s="6"/>
      <c r="E184" s="3">
        <v>0</v>
      </c>
      <c r="F184" s="3">
        <v>0</v>
      </c>
      <c r="G184" s="4">
        <f t="shared" si="22"/>
        <v>0</v>
      </c>
      <c r="H184" s="281"/>
      <c r="I184" s="181"/>
      <c r="J184" s="2" t="s">
        <v>435</v>
      </c>
      <c r="K184" s="3">
        <v>3500000</v>
      </c>
      <c r="L184" s="3">
        <v>5306587</v>
      </c>
      <c r="M184" s="4">
        <f t="shared" si="23"/>
        <v>-1806587</v>
      </c>
    </row>
    <row r="185" spans="1:13" ht="18.75" hidden="1" customHeight="1" x14ac:dyDescent="0.35">
      <c r="A185" s="276"/>
      <c r="B185" s="282" t="s">
        <v>436</v>
      </c>
      <c r="C185" s="184"/>
      <c r="D185" s="185"/>
      <c r="E185" s="28">
        <f>SUM(E174:E184)</f>
        <v>867000000</v>
      </c>
      <c r="F185" s="28">
        <f>SUM(F174:F184)</f>
        <v>874214782</v>
      </c>
      <c r="G185" s="29">
        <f>SUM(G174:G184)</f>
        <v>-7214782</v>
      </c>
      <c r="H185" s="184" t="s">
        <v>355</v>
      </c>
      <c r="I185" s="184"/>
      <c r="J185" s="185"/>
      <c r="K185" s="28">
        <f>SUM(K174:K184)</f>
        <v>867000000</v>
      </c>
      <c r="L185" s="28">
        <f>SUM(L174:L184)</f>
        <v>874214782</v>
      </c>
      <c r="M185" s="29">
        <f>SUM(M174:M184)</f>
        <v>-7214782</v>
      </c>
    </row>
    <row r="186" spans="1:13" customFormat="1" ht="18.75" hidden="1" customHeight="1" x14ac:dyDescent="0.35">
      <c r="A186" s="269" t="s">
        <v>437</v>
      </c>
      <c r="B186" s="170" t="s">
        <v>184</v>
      </c>
      <c r="C186" s="30" t="s">
        <v>185</v>
      </c>
      <c r="D186" s="30" t="s">
        <v>186</v>
      </c>
      <c r="E186" s="31">
        <v>1788897519</v>
      </c>
      <c r="F186" s="32">
        <v>1681587464</v>
      </c>
      <c r="G186" s="33">
        <v>107310055</v>
      </c>
      <c r="H186" s="97" t="s">
        <v>260</v>
      </c>
      <c r="I186" s="35" t="s">
        <v>438</v>
      </c>
      <c r="J186" s="36" t="s">
        <v>262</v>
      </c>
      <c r="K186" s="37">
        <v>481162548</v>
      </c>
      <c r="L186" s="38">
        <v>432531029</v>
      </c>
      <c r="M186" s="39">
        <v>48631519</v>
      </c>
    </row>
    <row r="187" spans="1:13" customFormat="1" ht="18.75" hidden="1" customHeight="1" x14ac:dyDescent="0.35">
      <c r="A187" s="270"/>
      <c r="B187" s="171"/>
      <c r="C187" s="93" t="s">
        <v>190</v>
      </c>
      <c r="D187" s="93" t="s">
        <v>191</v>
      </c>
      <c r="E187" s="41">
        <v>27700000</v>
      </c>
      <c r="F187" s="38">
        <v>12825450</v>
      </c>
      <c r="G187" s="42">
        <v>14874550</v>
      </c>
      <c r="H187" s="98" t="s">
        <v>303</v>
      </c>
      <c r="I187" s="43" t="s">
        <v>439</v>
      </c>
      <c r="J187" s="44" t="s">
        <v>440</v>
      </c>
      <c r="K187" s="45">
        <v>2208000</v>
      </c>
      <c r="L187" s="38">
        <v>2194500</v>
      </c>
      <c r="M187" s="39">
        <v>13500</v>
      </c>
    </row>
    <row r="188" spans="1:13" customFormat="1" ht="18.75" hidden="1" customHeight="1" x14ac:dyDescent="0.35">
      <c r="A188" s="270"/>
      <c r="B188" s="161"/>
      <c r="C188" s="46" t="s">
        <v>195</v>
      </c>
      <c r="D188" s="46" t="s">
        <v>196</v>
      </c>
      <c r="E188" s="41">
        <v>276636000</v>
      </c>
      <c r="F188" s="38">
        <v>129033678</v>
      </c>
      <c r="G188" s="42">
        <v>147602322</v>
      </c>
      <c r="H188" s="99" t="s">
        <v>263</v>
      </c>
      <c r="I188" s="93" t="s">
        <v>264</v>
      </c>
      <c r="J188" s="93" t="s">
        <v>441</v>
      </c>
      <c r="K188" s="45">
        <v>478864000</v>
      </c>
      <c r="L188" s="45">
        <v>479009533</v>
      </c>
      <c r="M188" s="39">
        <v>-145533</v>
      </c>
    </row>
    <row r="189" spans="1:13" customFormat="1" ht="18.75" hidden="1" customHeight="1" x14ac:dyDescent="0.35">
      <c r="A189" s="270"/>
      <c r="B189" s="47" t="s">
        <v>200</v>
      </c>
      <c r="C189" s="93" t="s">
        <v>201</v>
      </c>
      <c r="D189" s="93" t="s">
        <v>247</v>
      </c>
      <c r="E189" s="41">
        <v>179225000</v>
      </c>
      <c r="F189" s="38">
        <v>74668120</v>
      </c>
      <c r="G189" s="42">
        <v>104556880</v>
      </c>
      <c r="H189" s="225" t="s">
        <v>266</v>
      </c>
      <c r="I189" s="165" t="s">
        <v>267</v>
      </c>
      <c r="J189" s="93" t="s">
        <v>442</v>
      </c>
      <c r="K189" s="45"/>
      <c r="L189" s="45">
        <v>11300000</v>
      </c>
      <c r="M189" s="39">
        <v>-11300000</v>
      </c>
    </row>
    <row r="190" spans="1:13" customFormat="1" ht="18.75" hidden="1" customHeight="1" x14ac:dyDescent="0.35">
      <c r="A190" s="270"/>
      <c r="B190" s="48" t="s">
        <v>206</v>
      </c>
      <c r="C190" s="46" t="s">
        <v>240</v>
      </c>
      <c r="D190" s="46" t="s">
        <v>443</v>
      </c>
      <c r="E190" s="38">
        <v>871110000</v>
      </c>
      <c r="F190" s="38">
        <v>558393068</v>
      </c>
      <c r="G190" s="42">
        <v>312716932</v>
      </c>
      <c r="H190" s="226"/>
      <c r="I190" s="172"/>
      <c r="J190" s="93" t="s">
        <v>444</v>
      </c>
      <c r="K190" s="45">
        <v>77200000</v>
      </c>
      <c r="L190" s="45">
        <v>82747390</v>
      </c>
      <c r="M190" s="39">
        <v>-5547390</v>
      </c>
    </row>
    <row r="191" spans="1:13" customFormat="1" ht="18.75" hidden="1" customHeight="1" x14ac:dyDescent="0.35">
      <c r="A191" s="270"/>
      <c r="B191" s="48" t="s">
        <v>248</v>
      </c>
      <c r="C191" s="46" t="s">
        <v>249</v>
      </c>
      <c r="D191" s="46" t="s">
        <v>212</v>
      </c>
      <c r="E191" s="38"/>
      <c r="F191" s="38"/>
      <c r="G191" s="42">
        <v>0</v>
      </c>
      <c r="H191" s="225" t="s">
        <v>445</v>
      </c>
      <c r="I191" s="165" t="s">
        <v>446</v>
      </c>
      <c r="J191" s="46" t="s">
        <v>273</v>
      </c>
      <c r="K191" s="45">
        <v>1445079268</v>
      </c>
      <c r="L191" s="45">
        <v>1444978348</v>
      </c>
      <c r="M191" s="39">
        <v>100920</v>
      </c>
    </row>
    <row r="192" spans="1:13" customFormat="1" ht="18.75" hidden="1" customHeight="1" x14ac:dyDescent="0.35">
      <c r="A192" s="270"/>
      <c r="B192" s="48" t="s">
        <v>274</v>
      </c>
      <c r="C192" s="46" t="s">
        <v>447</v>
      </c>
      <c r="D192" s="46" t="s">
        <v>448</v>
      </c>
      <c r="E192" s="38"/>
      <c r="F192" s="38"/>
      <c r="G192" s="42">
        <v>0</v>
      </c>
      <c r="H192" s="226"/>
      <c r="I192" s="172"/>
      <c r="J192" s="46" t="s">
        <v>277</v>
      </c>
      <c r="K192" s="45">
        <v>256987580</v>
      </c>
      <c r="L192" s="45">
        <v>217103480</v>
      </c>
      <c r="M192" s="39">
        <v>39884100</v>
      </c>
    </row>
    <row r="193" spans="1:13" customFormat="1" ht="18.75" hidden="1" customHeight="1" x14ac:dyDescent="0.35">
      <c r="A193" s="270"/>
      <c r="B193" s="48" t="s">
        <v>278</v>
      </c>
      <c r="C193" s="46" t="s">
        <v>279</v>
      </c>
      <c r="D193" s="46" t="s">
        <v>449</v>
      </c>
      <c r="E193" s="38">
        <v>3543411</v>
      </c>
      <c r="F193" s="38">
        <v>1184950</v>
      </c>
      <c r="G193" s="42">
        <v>2358461</v>
      </c>
      <c r="H193" s="99" t="s">
        <v>450</v>
      </c>
      <c r="I193" s="93" t="s">
        <v>451</v>
      </c>
      <c r="J193" s="93" t="s">
        <v>452</v>
      </c>
      <c r="K193" s="45"/>
      <c r="L193" s="49"/>
      <c r="M193" s="39">
        <v>0</v>
      </c>
    </row>
    <row r="194" spans="1:13" customFormat="1" ht="18.75" hidden="1" customHeight="1" x14ac:dyDescent="0.35">
      <c r="A194" s="270"/>
      <c r="B194" s="47" t="s">
        <v>284</v>
      </c>
      <c r="C194" s="93" t="s">
        <v>285</v>
      </c>
      <c r="D194" s="93" t="s">
        <v>453</v>
      </c>
      <c r="E194" s="38">
        <v>48244940</v>
      </c>
      <c r="F194" s="38">
        <v>0</v>
      </c>
      <c r="G194" s="42">
        <v>48244940</v>
      </c>
      <c r="H194" s="99" t="s">
        <v>287</v>
      </c>
      <c r="I194" s="93" t="s">
        <v>454</v>
      </c>
      <c r="J194" s="93" t="s">
        <v>289</v>
      </c>
      <c r="K194" s="45"/>
      <c r="L194" s="49"/>
      <c r="M194" s="39">
        <v>0</v>
      </c>
    </row>
    <row r="195" spans="1:13" customFormat="1" ht="18.75" hidden="1" customHeight="1" x14ac:dyDescent="0.35">
      <c r="A195" s="270"/>
      <c r="B195" s="173" t="s">
        <v>455</v>
      </c>
      <c r="C195" s="175" t="s">
        <v>291</v>
      </c>
      <c r="D195" s="93" t="s">
        <v>250</v>
      </c>
      <c r="E195" s="38">
        <v>18000000</v>
      </c>
      <c r="F195" s="38">
        <v>18000000</v>
      </c>
      <c r="G195" s="42">
        <v>0</v>
      </c>
      <c r="H195" s="225" t="s">
        <v>456</v>
      </c>
      <c r="I195" s="165" t="s">
        <v>457</v>
      </c>
      <c r="J195" s="93" t="s">
        <v>294</v>
      </c>
      <c r="K195" s="45">
        <v>446098428</v>
      </c>
      <c r="L195" s="45">
        <v>602380221</v>
      </c>
      <c r="M195" s="39">
        <v>-156281793</v>
      </c>
    </row>
    <row r="196" spans="1:13" customFormat="1" ht="18.75" hidden="1" customHeight="1" x14ac:dyDescent="0.35">
      <c r="A196" s="270"/>
      <c r="B196" s="174"/>
      <c r="C196" s="175"/>
      <c r="D196" s="93" t="s">
        <v>458</v>
      </c>
      <c r="E196" s="38">
        <v>18000000</v>
      </c>
      <c r="F196" s="38">
        <v>18000000</v>
      </c>
      <c r="G196" s="42">
        <v>0</v>
      </c>
      <c r="H196" s="226"/>
      <c r="I196" s="172"/>
      <c r="J196" s="93" t="s">
        <v>459</v>
      </c>
      <c r="K196" s="45">
        <v>239734083</v>
      </c>
      <c r="L196" s="45">
        <v>83452290</v>
      </c>
      <c r="M196" s="39">
        <v>156281793</v>
      </c>
    </row>
    <row r="197" spans="1:13" customFormat="1" ht="18.75" hidden="1" customHeight="1" x14ac:dyDescent="0.35">
      <c r="A197" s="270"/>
      <c r="B197" s="157" t="s">
        <v>296</v>
      </c>
      <c r="C197" s="159" t="s">
        <v>460</v>
      </c>
      <c r="D197" s="93" t="s">
        <v>461</v>
      </c>
      <c r="E197" s="38">
        <v>174034896</v>
      </c>
      <c r="F197" s="38"/>
      <c r="G197" s="42">
        <v>174034896</v>
      </c>
      <c r="H197" s="225" t="s">
        <v>251</v>
      </c>
      <c r="I197" s="162" t="s">
        <v>252</v>
      </c>
      <c r="J197" s="93" t="s">
        <v>235</v>
      </c>
      <c r="K197" s="45">
        <v>492942</v>
      </c>
      <c r="L197" s="45">
        <v>403966</v>
      </c>
      <c r="M197" s="39">
        <v>88976</v>
      </c>
    </row>
    <row r="198" spans="1:13" customFormat="1" ht="18.75" hidden="1" customHeight="1" x14ac:dyDescent="0.35">
      <c r="A198" s="270"/>
      <c r="B198" s="158"/>
      <c r="C198" s="159"/>
      <c r="D198" s="93" t="s">
        <v>462</v>
      </c>
      <c r="E198" s="38">
        <v>167703083</v>
      </c>
      <c r="F198" s="38"/>
      <c r="G198" s="42">
        <v>167703083</v>
      </c>
      <c r="H198" s="226"/>
      <c r="I198" s="163"/>
      <c r="J198" s="93" t="s">
        <v>236</v>
      </c>
      <c r="K198" s="50">
        <v>109268000</v>
      </c>
      <c r="L198" s="50">
        <v>139206371</v>
      </c>
      <c r="M198" s="39">
        <v>-29938371</v>
      </c>
    </row>
    <row r="199" spans="1:13" customFormat="1" ht="18.75" hidden="1" customHeight="1" x14ac:dyDescent="0.35">
      <c r="A199" s="270"/>
      <c r="B199" s="48" t="s">
        <v>232</v>
      </c>
      <c r="C199" s="46" t="s">
        <v>232</v>
      </c>
      <c r="D199" s="93" t="s">
        <v>300</v>
      </c>
      <c r="E199" s="51"/>
      <c r="F199" s="38">
        <v>1037614398</v>
      </c>
      <c r="G199" s="42">
        <v>-1037614398</v>
      </c>
      <c r="H199" s="225" t="s">
        <v>253</v>
      </c>
      <c r="I199" s="165" t="s">
        <v>254</v>
      </c>
      <c r="J199" s="93" t="s">
        <v>250</v>
      </c>
      <c r="K199" s="45">
        <v>18000000</v>
      </c>
      <c r="L199" s="45">
        <v>18000000</v>
      </c>
      <c r="M199" s="39">
        <v>0</v>
      </c>
    </row>
    <row r="200" spans="1:13" customFormat="1" ht="18.75" hidden="1" customHeight="1" x14ac:dyDescent="0.35">
      <c r="A200" s="270"/>
      <c r="B200" s="100"/>
      <c r="C200" s="101"/>
      <c r="D200" s="92"/>
      <c r="E200" s="102"/>
      <c r="F200" s="103"/>
      <c r="G200" s="104"/>
      <c r="H200" s="272"/>
      <c r="I200" s="273"/>
      <c r="J200" s="92" t="s">
        <v>255</v>
      </c>
      <c r="K200" s="105">
        <v>18000000</v>
      </c>
      <c r="L200" s="105">
        <v>18000000</v>
      </c>
      <c r="M200" s="106">
        <v>0</v>
      </c>
    </row>
    <row r="201" spans="1:13" customFormat="1" ht="18.75" hidden="1" customHeight="1" x14ac:dyDescent="0.35">
      <c r="A201" s="271"/>
      <c r="B201" s="256" t="s">
        <v>463</v>
      </c>
      <c r="C201" s="257"/>
      <c r="D201" s="258"/>
      <c r="E201" s="107">
        <f>SUM(E186:E200)</f>
        <v>3573094849</v>
      </c>
      <c r="F201" s="107">
        <f>SUM(F186:F200)</f>
        <v>3531307128</v>
      </c>
      <c r="G201" s="108">
        <f>SUM(G186:G200)</f>
        <v>41787721</v>
      </c>
      <c r="H201" s="256" t="s">
        <v>464</v>
      </c>
      <c r="I201" s="257"/>
      <c r="J201" s="259"/>
      <c r="K201" s="109">
        <f>SUM(K186:K200)</f>
        <v>3573094849</v>
      </c>
      <c r="L201" s="109">
        <f>SUM(L186:L200)</f>
        <v>3531307128</v>
      </c>
      <c r="M201" s="110">
        <f>SUM(M186:M200)</f>
        <v>41787721</v>
      </c>
    </row>
    <row r="202" spans="1:13" ht="18.75" hidden="1" customHeight="1" x14ac:dyDescent="0.35">
      <c r="A202" s="260" t="s">
        <v>183</v>
      </c>
      <c r="B202" s="252" t="s">
        <v>184</v>
      </c>
      <c r="C202" s="11" t="s">
        <v>185</v>
      </c>
      <c r="D202" s="11" t="s">
        <v>186</v>
      </c>
      <c r="E202" s="12">
        <v>173295480</v>
      </c>
      <c r="F202" s="12">
        <v>171615480</v>
      </c>
      <c r="G202" s="13">
        <f t="shared" ref="G202:G211" si="24">E202-F202</f>
        <v>1680000</v>
      </c>
      <c r="H202" s="111" t="s">
        <v>187</v>
      </c>
      <c r="I202" s="11" t="s">
        <v>188</v>
      </c>
      <c r="J202" s="11" t="s">
        <v>189</v>
      </c>
      <c r="K202" s="12">
        <v>0</v>
      </c>
      <c r="L202" s="12">
        <v>0</v>
      </c>
      <c r="M202" s="13">
        <f t="shared" ref="M202:M212" si="25">K202-L202</f>
        <v>0</v>
      </c>
    </row>
    <row r="203" spans="1:13" ht="18.75" hidden="1" customHeight="1" x14ac:dyDescent="0.35">
      <c r="A203" s="261"/>
      <c r="B203" s="253"/>
      <c r="C203" s="11" t="s">
        <v>190</v>
      </c>
      <c r="D203" s="11" t="s">
        <v>191</v>
      </c>
      <c r="E203" s="12">
        <v>270000</v>
      </c>
      <c r="F203" s="12">
        <v>120000</v>
      </c>
      <c r="G203" s="13">
        <f t="shared" si="24"/>
        <v>150000</v>
      </c>
      <c r="H203" s="111" t="s">
        <v>192</v>
      </c>
      <c r="I203" s="11" t="s">
        <v>193</v>
      </c>
      <c r="J203" s="11" t="s">
        <v>194</v>
      </c>
      <c r="K203" s="12">
        <v>0</v>
      </c>
      <c r="L203" s="12">
        <v>0</v>
      </c>
      <c r="M203" s="13">
        <f t="shared" si="25"/>
        <v>0</v>
      </c>
    </row>
    <row r="204" spans="1:13" ht="18.75" hidden="1" customHeight="1" x14ac:dyDescent="0.35">
      <c r="A204" s="261"/>
      <c r="B204" s="254"/>
      <c r="C204" s="11" t="s">
        <v>195</v>
      </c>
      <c r="D204" s="14" t="s">
        <v>196</v>
      </c>
      <c r="E204" s="12">
        <v>38838520</v>
      </c>
      <c r="F204" s="12">
        <v>38680290</v>
      </c>
      <c r="G204" s="13">
        <f t="shared" si="24"/>
        <v>158230</v>
      </c>
      <c r="H204" s="111" t="s">
        <v>197</v>
      </c>
      <c r="I204" s="11" t="s">
        <v>198</v>
      </c>
      <c r="J204" s="11" t="s">
        <v>199</v>
      </c>
      <c r="K204" s="12">
        <v>244172000</v>
      </c>
      <c r="L204" s="12">
        <v>244013770</v>
      </c>
      <c r="M204" s="13">
        <f t="shared" si="25"/>
        <v>158230</v>
      </c>
    </row>
    <row r="205" spans="1:13" ht="18.75" hidden="1" customHeight="1" x14ac:dyDescent="0.35">
      <c r="A205" s="261"/>
      <c r="B205" s="112" t="s">
        <v>200</v>
      </c>
      <c r="C205" s="11" t="s">
        <v>201</v>
      </c>
      <c r="D205" s="11" t="s">
        <v>202</v>
      </c>
      <c r="E205" s="12">
        <v>7707432</v>
      </c>
      <c r="F205" s="12">
        <v>4269000</v>
      </c>
      <c r="G205" s="13">
        <f t="shared" si="24"/>
        <v>3438432</v>
      </c>
      <c r="H205" s="263" t="s">
        <v>203</v>
      </c>
      <c r="I205" s="153" t="s">
        <v>204</v>
      </c>
      <c r="J205" s="11" t="s">
        <v>205</v>
      </c>
      <c r="K205" s="12">
        <v>1000000</v>
      </c>
      <c r="L205" s="12">
        <v>1000000</v>
      </c>
      <c r="M205" s="13">
        <f t="shared" si="25"/>
        <v>0</v>
      </c>
    </row>
    <row r="206" spans="1:13" ht="18.75" hidden="1" customHeight="1" x14ac:dyDescent="0.35">
      <c r="A206" s="261"/>
      <c r="B206" s="112" t="s">
        <v>206</v>
      </c>
      <c r="C206" s="11" t="s">
        <v>207</v>
      </c>
      <c r="D206" s="11" t="s">
        <v>208</v>
      </c>
      <c r="E206" s="12">
        <v>27600000</v>
      </c>
      <c r="F206" s="12">
        <v>23641050</v>
      </c>
      <c r="G206" s="13">
        <f t="shared" si="24"/>
        <v>3958950</v>
      </c>
      <c r="H206" s="264"/>
      <c r="I206" s="152"/>
      <c r="J206" s="11" t="s">
        <v>209</v>
      </c>
      <c r="K206" s="12"/>
      <c r="L206" s="12"/>
      <c r="M206" s="13">
        <f t="shared" si="25"/>
        <v>0</v>
      </c>
    </row>
    <row r="207" spans="1:13" ht="18.75" hidden="1" customHeight="1" x14ac:dyDescent="0.35">
      <c r="A207" s="261"/>
      <c r="B207" s="112" t="s">
        <v>210</v>
      </c>
      <c r="C207" s="11" t="s">
        <v>211</v>
      </c>
      <c r="D207" s="11" t="s">
        <v>212</v>
      </c>
      <c r="E207" s="12">
        <v>0</v>
      </c>
      <c r="F207" s="12">
        <v>0</v>
      </c>
      <c r="G207" s="13">
        <f t="shared" si="24"/>
        <v>0</v>
      </c>
      <c r="H207" s="111" t="s">
        <v>213</v>
      </c>
      <c r="I207" s="11" t="s">
        <v>214</v>
      </c>
      <c r="J207" s="11" t="s">
        <v>215</v>
      </c>
      <c r="K207" s="12">
        <v>0</v>
      </c>
      <c r="L207" s="12">
        <v>0</v>
      </c>
      <c r="M207" s="13">
        <f t="shared" si="25"/>
        <v>0</v>
      </c>
    </row>
    <row r="208" spans="1:13" ht="18.75" hidden="1" customHeight="1" x14ac:dyDescent="0.35">
      <c r="A208" s="261"/>
      <c r="B208" s="112" t="s">
        <v>216</v>
      </c>
      <c r="C208" s="11" t="s">
        <v>217</v>
      </c>
      <c r="D208" s="11" t="s">
        <v>218</v>
      </c>
      <c r="E208" s="12">
        <v>0</v>
      </c>
      <c r="F208" s="12">
        <v>0</v>
      </c>
      <c r="G208" s="13">
        <f t="shared" si="24"/>
        <v>0</v>
      </c>
      <c r="H208" s="111" t="s">
        <v>219</v>
      </c>
      <c r="I208" s="11" t="s">
        <v>220</v>
      </c>
      <c r="J208" s="11" t="s">
        <v>221</v>
      </c>
      <c r="K208" s="12">
        <v>0</v>
      </c>
      <c r="L208" s="12">
        <v>0</v>
      </c>
      <c r="M208" s="13">
        <f t="shared" si="25"/>
        <v>0</v>
      </c>
    </row>
    <row r="209" spans="1:13" ht="18.75" hidden="1" customHeight="1" x14ac:dyDescent="0.35">
      <c r="A209" s="261"/>
      <c r="B209" s="112" t="s">
        <v>222</v>
      </c>
      <c r="C209" s="11" t="s">
        <v>223</v>
      </c>
      <c r="D209" s="11" t="s">
        <v>224</v>
      </c>
      <c r="E209" s="12">
        <v>0</v>
      </c>
      <c r="F209" s="12">
        <v>0</v>
      </c>
      <c r="G209" s="13">
        <f t="shared" si="24"/>
        <v>0</v>
      </c>
      <c r="H209" s="263" t="s">
        <v>225</v>
      </c>
      <c r="I209" s="153" t="s">
        <v>226</v>
      </c>
      <c r="J209" s="11" t="s">
        <v>227</v>
      </c>
      <c r="K209" s="12">
        <v>1330</v>
      </c>
      <c r="L209" s="12">
        <v>1330</v>
      </c>
      <c r="M209" s="13">
        <f t="shared" si="25"/>
        <v>0</v>
      </c>
    </row>
    <row r="210" spans="1:13" ht="18.75" hidden="1" customHeight="1" x14ac:dyDescent="0.35">
      <c r="A210" s="261"/>
      <c r="B210" s="112" t="s">
        <v>228</v>
      </c>
      <c r="C210" s="11" t="s">
        <v>229</v>
      </c>
      <c r="D210" s="11" t="s">
        <v>230</v>
      </c>
      <c r="E210" s="12">
        <v>1330</v>
      </c>
      <c r="F210" s="12">
        <v>1330</v>
      </c>
      <c r="G210" s="13">
        <f t="shared" si="24"/>
        <v>0</v>
      </c>
      <c r="H210" s="264"/>
      <c r="I210" s="152"/>
      <c r="J210" s="11" t="s">
        <v>231</v>
      </c>
      <c r="K210" s="12">
        <v>2539432</v>
      </c>
      <c r="L210" s="12">
        <v>2539432</v>
      </c>
      <c r="M210" s="13">
        <f t="shared" si="25"/>
        <v>0</v>
      </c>
    </row>
    <row r="211" spans="1:13" ht="18.75" hidden="1" customHeight="1" x14ac:dyDescent="0.35">
      <c r="A211" s="261"/>
      <c r="B211" s="112" t="s">
        <v>232</v>
      </c>
      <c r="C211" s="11" t="s">
        <v>232</v>
      </c>
      <c r="D211" s="11" t="s">
        <v>232</v>
      </c>
      <c r="E211" s="12">
        <v>0</v>
      </c>
      <c r="F211" s="12">
        <v>9227658</v>
      </c>
      <c r="G211" s="13">
        <f t="shared" si="24"/>
        <v>-9227658</v>
      </c>
      <c r="H211" s="263" t="s">
        <v>233</v>
      </c>
      <c r="I211" s="153" t="s">
        <v>234</v>
      </c>
      <c r="J211" s="11" t="s">
        <v>235</v>
      </c>
      <c r="K211" s="12">
        <v>0</v>
      </c>
      <c r="L211" s="12">
        <v>276</v>
      </c>
      <c r="M211" s="13">
        <f t="shared" si="25"/>
        <v>-276</v>
      </c>
    </row>
    <row r="212" spans="1:13" ht="18.75" hidden="1" customHeight="1" x14ac:dyDescent="0.35">
      <c r="A212" s="261"/>
      <c r="B212" s="113"/>
      <c r="C212" s="114"/>
      <c r="D212" s="114"/>
      <c r="E212" s="115"/>
      <c r="F212" s="115"/>
      <c r="G212" s="116"/>
      <c r="H212" s="265"/>
      <c r="I212" s="151"/>
      <c r="J212" s="117" t="s">
        <v>236</v>
      </c>
      <c r="K212" s="115">
        <v>0</v>
      </c>
      <c r="L212" s="115">
        <v>0</v>
      </c>
      <c r="M212" s="116">
        <f t="shared" si="25"/>
        <v>0</v>
      </c>
    </row>
    <row r="213" spans="1:13" ht="18.75" hidden="1" customHeight="1" x14ac:dyDescent="0.35">
      <c r="A213" s="262"/>
      <c r="B213" s="266" t="s">
        <v>237</v>
      </c>
      <c r="C213" s="267"/>
      <c r="D213" s="268"/>
      <c r="E213" s="118">
        <f>SUM(E202:E212)</f>
        <v>247712762</v>
      </c>
      <c r="F213" s="118">
        <f>SUM(F202:F212)</f>
        <v>247554808</v>
      </c>
      <c r="G213" s="119">
        <f>SUM(G202:G212)</f>
        <v>157954</v>
      </c>
      <c r="H213" s="267" t="s">
        <v>237</v>
      </c>
      <c r="I213" s="267"/>
      <c r="J213" s="268"/>
      <c r="K213" s="118">
        <f>SUM(K202:K212)</f>
        <v>247712762</v>
      </c>
      <c r="L213" s="118">
        <f>SUM(L202:L212)</f>
        <v>247554808</v>
      </c>
      <c r="M213" s="119">
        <f>SUM(M202:M212)</f>
        <v>157954</v>
      </c>
    </row>
    <row r="214" spans="1:13" ht="18" customHeight="1" x14ac:dyDescent="0.3">
      <c r="A214" s="249" t="s">
        <v>465</v>
      </c>
      <c r="B214" s="252" t="s">
        <v>466</v>
      </c>
      <c r="C214" s="120" t="s">
        <v>467</v>
      </c>
      <c r="D214" s="120" t="s">
        <v>468</v>
      </c>
      <c r="E214" s="121">
        <v>44444000</v>
      </c>
      <c r="F214" s="121">
        <v>43955890</v>
      </c>
      <c r="G214" s="122">
        <f t="shared" ref="G214:G231" si="26">E214-F214</f>
        <v>488110</v>
      </c>
      <c r="H214" s="252" t="s">
        <v>469</v>
      </c>
      <c r="I214" s="150" t="s">
        <v>470</v>
      </c>
      <c r="J214" s="123" t="s">
        <v>471</v>
      </c>
      <c r="K214" s="121">
        <v>373524000</v>
      </c>
      <c r="L214" s="121">
        <v>374702452</v>
      </c>
      <c r="M214" s="122">
        <f t="shared" ref="M214:M233" si="27">K214-L214</f>
        <v>-1178452</v>
      </c>
    </row>
    <row r="215" spans="1:13" ht="18" customHeight="1" x14ac:dyDescent="0.3">
      <c r="A215" s="250"/>
      <c r="B215" s="253"/>
      <c r="C215" s="124" t="s">
        <v>472</v>
      </c>
      <c r="D215" s="124" t="s">
        <v>473</v>
      </c>
      <c r="E215" s="12">
        <v>474020000</v>
      </c>
      <c r="F215" s="12">
        <v>471737590</v>
      </c>
      <c r="G215" s="13">
        <f t="shared" si="26"/>
        <v>2282410</v>
      </c>
      <c r="H215" s="254"/>
      <c r="I215" s="152"/>
      <c r="J215" s="125" t="s">
        <v>474</v>
      </c>
      <c r="K215" s="12">
        <v>200000</v>
      </c>
      <c r="L215" s="12">
        <v>47440</v>
      </c>
      <c r="M215" s="13">
        <f t="shared" si="27"/>
        <v>152560</v>
      </c>
    </row>
    <row r="216" spans="1:13" ht="18" customHeight="1" x14ac:dyDescent="0.3">
      <c r="A216" s="250"/>
      <c r="B216" s="253"/>
      <c r="C216" s="124" t="s">
        <v>475</v>
      </c>
      <c r="D216" s="124" t="s">
        <v>476</v>
      </c>
      <c r="E216" s="12">
        <v>1000000</v>
      </c>
      <c r="F216" s="12">
        <v>266290</v>
      </c>
      <c r="G216" s="13">
        <f t="shared" si="26"/>
        <v>733710</v>
      </c>
      <c r="H216" s="245" t="s">
        <v>477</v>
      </c>
      <c r="I216" s="11" t="s">
        <v>478</v>
      </c>
      <c r="J216" s="125" t="s">
        <v>479</v>
      </c>
      <c r="K216" s="12">
        <v>0</v>
      </c>
      <c r="L216" s="12"/>
      <c r="M216" s="13">
        <f t="shared" si="27"/>
        <v>0</v>
      </c>
    </row>
    <row r="217" spans="1:13" ht="18" customHeight="1" x14ac:dyDescent="0.3">
      <c r="A217" s="250"/>
      <c r="B217" s="254"/>
      <c r="C217" s="124" t="s">
        <v>480</v>
      </c>
      <c r="D217" s="124" t="s">
        <v>481</v>
      </c>
      <c r="E217" s="12">
        <v>98439000</v>
      </c>
      <c r="F217" s="12">
        <v>96781346</v>
      </c>
      <c r="G217" s="13">
        <f t="shared" si="26"/>
        <v>1657654</v>
      </c>
      <c r="H217" s="246"/>
      <c r="I217" s="125" t="s">
        <v>482</v>
      </c>
      <c r="J217" s="125" t="s">
        <v>483</v>
      </c>
      <c r="K217" s="12">
        <v>31785000</v>
      </c>
      <c r="L217" s="12">
        <v>31922000</v>
      </c>
      <c r="M217" s="13">
        <f t="shared" si="27"/>
        <v>-137000</v>
      </c>
    </row>
    <row r="218" spans="1:13" ht="18" customHeight="1" x14ac:dyDescent="0.3">
      <c r="A218" s="250"/>
      <c r="B218" s="255" t="s">
        <v>484</v>
      </c>
      <c r="C218" s="124" t="s">
        <v>485</v>
      </c>
      <c r="D218" s="124" t="s">
        <v>486</v>
      </c>
      <c r="E218" s="12">
        <v>47302000</v>
      </c>
      <c r="F218" s="12">
        <v>37154820</v>
      </c>
      <c r="G218" s="13">
        <f t="shared" si="26"/>
        <v>10147180</v>
      </c>
      <c r="H218" s="245" t="s">
        <v>487</v>
      </c>
      <c r="I218" s="125" t="s">
        <v>488</v>
      </c>
      <c r="J218" s="125" t="s">
        <v>489</v>
      </c>
      <c r="K218" s="12">
        <v>315736000</v>
      </c>
      <c r="L218" s="12">
        <v>313080190</v>
      </c>
      <c r="M218" s="13">
        <f t="shared" si="27"/>
        <v>2655810</v>
      </c>
    </row>
    <row r="219" spans="1:13" ht="18" customHeight="1" x14ac:dyDescent="0.3">
      <c r="A219" s="250"/>
      <c r="B219" s="254"/>
      <c r="C219" s="124" t="s">
        <v>490</v>
      </c>
      <c r="D219" s="124" t="s">
        <v>491</v>
      </c>
      <c r="E219" s="12">
        <v>8747000</v>
      </c>
      <c r="F219" s="12">
        <v>7490670</v>
      </c>
      <c r="G219" s="13">
        <f t="shared" si="26"/>
        <v>1256330</v>
      </c>
      <c r="H219" s="246"/>
      <c r="I219" s="243" t="s">
        <v>492</v>
      </c>
      <c r="J219" s="125" t="s">
        <v>493</v>
      </c>
      <c r="K219" s="12"/>
      <c r="L219" s="12"/>
      <c r="M219" s="13">
        <f t="shared" si="27"/>
        <v>0</v>
      </c>
    </row>
    <row r="220" spans="1:13" ht="18" customHeight="1" x14ac:dyDescent="0.3">
      <c r="A220" s="250"/>
      <c r="B220" s="112" t="s">
        <v>494</v>
      </c>
      <c r="C220" s="124" t="s">
        <v>495</v>
      </c>
      <c r="D220" s="124" t="s">
        <v>496</v>
      </c>
      <c r="E220" s="12">
        <v>96180000</v>
      </c>
      <c r="F220" s="12">
        <v>80931026</v>
      </c>
      <c r="G220" s="13">
        <f t="shared" si="26"/>
        <v>15248974</v>
      </c>
      <c r="H220" s="246"/>
      <c r="I220" s="244"/>
      <c r="J220" s="125" t="s">
        <v>497</v>
      </c>
      <c r="K220" s="12">
        <v>2751000</v>
      </c>
      <c r="L220" s="12">
        <v>1953000</v>
      </c>
      <c r="M220" s="13">
        <f t="shared" si="27"/>
        <v>798000</v>
      </c>
    </row>
    <row r="221" spans="1:13" ht="18" customHeight="1" x14ac:dyDescent="0.3">
      <c r="A221" s="250"/>
      <c r="B221" s="255" t="s">
        <v>498</v>
      </c>
      <c r="C221" s="124" t="s">
        <v>499</v>
      </c>
      <c r="D221" s="124" t="s">
        <v>500</v>
      </c>
      <c r="E221" s="12">
        <v>0</v>
      </c>
      <c r="F221" s="12"/>
      <c r="G221" s="13">
        <f t="shared" si="26"/>
        <v>0</v>
      </c>
      <c r="H221" s="246"/>
      <c r="I221" s="244"/>
      <c r="J221" s="125" t="s">
        <v>501</v>
      </c>
      <c r="K221" s="12">
        <v>74173000</v>
      </c>
      <c r="L221" s="12">
        <v>75044930</v>
      </c>
      <c r="M221" s="13">
        <f t="shared" si="27"/>
        <v>-871930</v>
      </c>
    </row>
    <row r="222" spans="1:13" ht="18" customHeight="1" x14ac:dyDescent="0.3">
      <c r="A222" s="250"/>
      <c r="B222" s="254"/>
      <c r="C222" s="124" t="s">
        <v>502</v>
      </c>
      <c r="D222" s="124" t="s">
        <v>503</v>
      </c>
      <c r="E222" s="12">
        <v>31785000</v>
      </c>
      <c r="F222" s="12">
        <v>31742272</v>
      </c>
      <c r="G222" s="13">
        <f t="shared" si="26"/>
        <v>42728</v>
      </c>
      <c r="H222" s="246"/>
      <c r="I222" s="125" t="s">
        <v>504</v>
      </c>
      <c r="J222" s="125" t="s">
        <v>505</v>
      </c>
      <c r="K222" s="12">
        <v>30000000</v>
      </c>
      <c r="L222" s="12">
        <v>30000000</v>
      </c>
      <c r="M222" s="13">
        <f t="shared" si="27"/>
        <v>0</v>
      </c>
    </row>
    <row r="223" spans="1:13" ht="18" customHeight="1" x14ac:dyDescent="0.3">
      <c r="A223" s="250"/>
      <c r="B223" s="112" t="s">
        <v>506</v>
      </c>
      <c r="C223" s="124" t="s">
        <v>507</v>
      </c>
      <c r="D223" s="124" t="s">
        <v>508</v>
      </c>
      <c r="E223" s="12">
        <v>2100000</v>
      </c>
      <c r="F223" s="12">
        <v>0</v>
      </c>
      <c r="G223" s="13">
        <f t="shared" si="26"/>
        <v>2100000</v>
      </c>
      <c r="H223" s="245" t="s">
        <v>509</v>
      </c>
      <c r="I223" s="125" t="s">
        <v>510</v>
      </c>
      <c r="J223" s="125" t="s">
        <v>511</v>
      </c>
      <c r="K223" s="12">
        <v>5040000</v>
      </c>
      <c r="L223" s="12">
        <v>5160000</v>
      </c>
      <c r="M223" s="13">
        <f t="shared" si="27"/>
        <v>-120000</v>
      </c>
    </row>
    <row r="224" spans="1:13" ht="18" customHeight="1" x14ac:dyDescent="0.3">
      <c r="A224" s="250"/>
      <c r="B224" s="255" t="s">
        <v>512</v>
      </c>
      <c r="C224" s="124" t="s">
        <v>513</v>
      </c>
      <c r="D224" s="124" t="s">
        <v>514</v>
      </c>
      <c r="E224" s="12"/>
      <c r="F224" s="12"/>
      <c r="G224" s="13">
        <f t="shared" si="26"/>
        <v>0</v>
      </c>
      <c r="H224" s="246"/>
      <c r="I224" s="243" t="s">
        <v>515</v>
      </c>
      <c r="J224" s="125" t="s">
        <v>516</v>
      </c>
      <c r="K224" s="12">
        <v>0</v>
      </c>
      <c r="L224" s="12"/>
      <c r="M224" s="13">
        <f t="shared" si="27"/>
        <v>0</v>
      </c>
    </row>
    <row r="225" spans="1:13" ht="18" customHeight="1" x14ac:dyDescent="0.3">
      <c r="A225" s="250"/>
      <c r="B225" s="254"/>
      <c r="C225" s="124" t="s">
        <v>517</v>
      </c>
      <c r="D225" s="124" t="s">
        <v>518</v>
      </c>
      <c r="E225" s="12"/>
      <c r="F225" s="12"/>
      <c r="G225" s="13">
        <f t="shared" si="26"/>
        <v>0</v>
      </c>
      <c r="H225" s="246"/>
      <c r="I225" s="244"/>
      <c r="J225" s="125" t="s">
        <v>519</v>
      </c>
      <c r="K225" s="12">
        <v>0</v>
      </c>
      <c r="L225" s="12"/>
      <c r="M225" s="13">
        <f t="shared" si="27"/>
        <v>0</v>
      </c>
    </row>
    <row r="226" spans="1:13" ht="18" customHeight="1" x14ac:dyDescent="0.3">
      <c r="A226" s="250"/>
      <c r="B226" s="255" t="s">
        <v>520</v>
      </c>
      <c r="C226" s="124" t="s">
        <v>521</v>
      </c>
      <c r="D226" s="124" t="s">
        <v>522</v>
      </c>
      <c r="E226" s="12">
        <v>56685000</v>
      </c>
      <c r="F226" s="12">
        <v>52635500</v>
      </c>
      <c r="G226" s="13">
        <f t="shared" si="26"/>
        <v>4049500</v>
      </c>
      <c r="H226" s="245" t="s">
        <v>523</v>
      </c>
      <c r="I226" s="243" t="s">
        <v>524</v>
      </c>
      <c r="J226" s="125" t="s">
        <v>525</v>
      </c>
      <c r="K226" s="12">
        <v>0</v>
      </c>
      <c r="L226" s="12"/>
      <c r="M226" s="13">
        <f t="shared" si="27"/>
        <v>0</v>
      </c>
    </row>
    <row r="227" spans="1:13" ht="18" customHeight="1" x14ac:dyDescent="0.3">
      <c r="A227" s="250"/>
      <c r="B227" s="254"/>
      <c r="C227" s="124" t="s">
        <v>526</v>
      </c>
      <c r="D227" s="124" t="s">
        <v>527</v>
      </c>
      <c r="E227" s="12">
        <v>4894000</v>
      </c>
      <c r="F227" s="12">
        <v>4821690</v>
      </c>
      <c r="G227" s="13">
        <f t="shared" si="26"/>
        <v>72310</v>
      </c>
      <c r="H227" s="246"/>
      <c r="I227" s="244"/>
      <c r="J227" s="125" t="s">
        <v>528</v>
      </c>
      <c r="K227" s="12">
        <v>0</v>
      </c>
      <c r="L227" s="12"/>
      <c r="M227" s="13">
        <f t="shared" si="27"/>
        <v>0</v>
      </c>
    </row>
    <row r="228" spans="1:13" ht="18" customHeight="1" x14ac:dyDescent="0.3">
      <c r="A228" s="250"/>
      <c r="B228" s="112" t="s">
        <v>529</v>
      </c>
      <c r="C228" s="124" t="s">
        <v>530</v>
      </c>
      <c r="D228" s="124" t="s">
        <v>531</v>
      </c>
      <c r="E228" s="12">
        <v>57400</v>
      </c>
      <c r="F228" s="12">
        <v>57400</v>
      </c>
      <c r="G228" s="13">
        <f t="shared" si="26"/>
        <v>0</v>
      </c>
      <c r="H228" s="126" t="s">
        <v>532</v>
      </c>
      <c r="I228" s="125" t="s">
        <v>533</v>
      </c>
      <c r="J228" s="125" t="s">
        <v>534</v>
      </c>
      <c r="K228" s="12">
        <v>2539000</v>
      </c>
      <c r="L228" s="12">
        <v>2538288</v>
      </c>
      <c r="M228" s="13">
        <f t="shared" si="27"/>
        <v>712</v>
      </c>
    </row>
    <row r="229" spans="1:13" ht="18" customHeight="1" x14ac:dyDescent="0.3">
      <c r="A229" s="250"/>
      <c r="B229" s="112" t="s">
        <v>535</v>
      </c>
      <c r="C229" s="124" t="s">
        <v>536</v>
      </c>
      <c r="D229" s="124" t="s">
        <v>537</v>
      </c>
      <c r="E229" s="12">
        <v>1000000</v>
      </c>
      <c r="F229" s="12">
        <v>34690</v>
      </c>
      <c r="G229" s="13">
        <f t="shared" si="26"/>
        <v>965310</v>
      </c>
      <c r="H229" s="126" t="s">
        <v>538</v>
      </c>
      <c r="I229" s="125" t="s">
        <v>539</v>
      </c>
      <c r="J229" s="125" t="s">
        <v>540</v>
      </c>
      <c r="K229" s="12">
        <v>182400</v>
      </c>
      <c r="L229" s="12">
        <v>182400</v>
      </c>
      <c r="M229" s="13">
        <f t="shared" si="27"/>
        <v>0</v>
      </c>
    </row>
    <row r="230" spans="1:13" ht="18" customHeight="1" x14ac:dyDescent="0.3">
      <c r="A230" s="250"/>
      <c r="B230" s="112" t="s">
        <v>541</v>
      </c>
      <c r="C230" s="124" t="s">
        <v>542</v>
      </c>
      <c r="D230" s="124" t="s">
        <v>543</v>
      </c>
      <c r="E230" s="12">
        <v>200000</v>
      </c>
      <c r="F230" s="12"/>
      <c r="G230" s="13">
        <f t="shared" si="26"/>
        <v>200000</v>
      </c>
      <c r="H230" s="245" t="s">
        <v>544</v>
      </c>
      <c r="I230" s="243" t="s">
        <v>545</v>
      </c>
      <c r="J230" s="125" t="s">
        <v>546</v>
      </c>
      <c r="K230" s="12">
        <v>40000</v>
      </c>
      <c r="L230" s="12">
        <v>13909</v>
      </c>
      <c r="M230" s="13">
        <f t="shared" si="27"/>
        <v>26091</v>
      </c>
    </row>
    <row r="231" spans="1:13" ht="18" customHeight="1" x14ac:dyDescent="0.3">
      <c r="A231" s="250"/>
      <c r="B231" s="127" t="s">
        <v>547</v>
      </c>
      <c r="C231" s="128" t="s">
        <v>548</v>
      </c>
      <c r="D231" s="128" t="s">
        <v>549</v>
      </c>
      <c r="E231" s="12"/>
      <c r="F231" s="12">
        <v>40058639</v>
      </c>
      <c r="G231" s="13">
        <f t="shared" si="26"/>
        <v>-40058639</v>
      </c>
      <c r="H231" s="246"/>
      <c r="I231" s="244"/>
      <c r="J231" s="125" t="s">
        <v>116</v>
      </c>
      <c r="K231" s="12">
        <v>1000000</v>
      </c>
      <c r="L231" s="12">
        <v>3140630</v>
      </c>
      <c r="M231" s="13">
        <f t="shared" si="27"/>
        <v>-2140630</v>
      </c>
    </row>
    <row r="232" spans="1:13" ht="18" customHeight="1" x14ac:dyDescent="0.3">
      <c r="A232" s="250"/>
      <c r="B232" s="127"/>
      <c r="C232" s="128"/>
      <c r="D232" s="128"/>
      <c r="E232" s="12"/>
      <c r="F232" s="12"/>
      <c r="G232" s="13"/>
      <c r="H232" s="245" t="s">
        <v>550</v>
      </c>
      <c r="I232" s="243" t="s">
        <v>551</v>
      </c>
      <c r="J232" s="125" t="s">
        <v>552</v>
      </c>
      <c r="K232" s="12">
        <v>29883000</v>
      </c>
      <c r="L232" s="12">
        <v>29882584</v>
      </c>
      <c r="M232" s="13">
        <f t="shared" si="27"/>
        <v>416</v>
      </c>
    </row>
    <row r="233" spans="1:13" ht="18" customHeight="1" x14ac:dyDescent="0.3">
      <c r="A233" s="250"/>
      <c r="B233" s="127"/>
      <c r="C233" s="128"/>
      <c r="D233" s="128"/>
      <c r="E233" s="12"/>
      <c r="F233" s="12"/>
      <c r="G233" s="13"/>
      <c r="H233" s="246"/>
      <c r="I233" s="244"/>
      <c r="J233" s="125" t="s">
        <v>553</v>
      </c>
      <c r="K233" s="12"/>
      <c r="L233" s="12"/>
      <c r="M233" s="13">
        <f t="shared" si="27"/>
        <v>0</v>
      </c>
    </row>
    <row r="234" spans="1:13" ht="18" customHeight="1" thickBot="1" x14ac:dyDescent="0.35">
      <c r="A234" s="251"/>
      <c r="B234" s="247" t="s">
        <v>237</v>
      </c>
      <c r="C234" s="248"/>
      <c r="D234" s="248"/>
      <c r="E234" s="118">
        <f>SUM(E214:E230)</f>
        <v>866853400</v>
      </c>
      <c r="F234" s="118">
        <f>SUM(F214:F231)</f>
        <v>867667823</v>
      </c>
      <c r="G234" s="119">
        <f>SUM(G214:G232)</f>
        <v>-814423</v>
      </c>
      <c r="H234" s="247" t="s">
        <v>237</v>
      </c>
      <c r="I234" s="248"/>
      <c r="J234" s="248"/>
      <c r="K234" s="118">
        <f>SUM(K214:K232)</f>
        <v>866853400</v>
      </c>
      <c r="L234" s="118">
        <f>SUM(L214:L232)</f>
        <v>867667823</v>
      </c>
      <c r="M234" s="119">
        <f>SUM(M214:M233)</f>
        <v>-814423</v>
      </c>
    </row>
    <row r="235" spans="1:13" ht="19.5" customHeight="1" x14ac:dyDescent="0.3">
      <c r="A235" s="249" t="s">
        <v>554</v>
      </c>
      <c r="B235" s="252" t="s">
        <v>555</v>
      </c>
      <c r="C235" s="120" t="s">
        <v>467</v>
      </c>
      <c r="D235" s="120" t="s">
        <v>556</v>
      </c>
      <c r="E235" s="129">
        <v>43204780</v>
      </c>
      <c r="F235" s="129">
        <v>42874340</v>
      </c>
      <c r="G235" s="130">
        <f t="shared" ref="G235:G252" si="28">E235-F235</f>
        <v>330440</v>
      </c>
      <c r="H235" s="252" t="s">
        <v>557</v>
      </c>
      <c r="I235" s="150" t="s">
        <v>558</v>
      </c>
      <c r="J235" s="123" t="s">
        <v>559</v>
      </c>
      <c r="K235" s="129">
        <v>283319000</v>
      </c>
      <c r="L235" s="129">
        <v>286781532</v>
      </c>
      <c r="M235" s="130">
        <f t="shared" ref="M235:M254" si="29">K235-L235</f>
        <v>-3462532</v>
      </c>
    </row>
    <row r="236" spans="1:13" ht="33.75" customHeight="1" x14ac:dyDescent="0.3">
      <c r="A236" s="250"/>
      <c r="B236" s="253"/>
      <c r="C236" s="124" t="s">
        <v>472</v>
      </c>
      <c r="D236" s="124" t="s">
        <v>560</v>
      </c>
      <c r="E236" s="131">
        <v>378146950</v>
      </c>
      <c r="F236" s="131">
        <v>373729360</v>
      </c>
      <c r="G236" s="132">
        <f t="shared" si="28"/>
        <v>4417590</v>
      </c>
      <c r="H236" s="254"/>
      <c r="I236" s="152"/>
      <c r="J236" s="125" t="s">
        <v>561</v>
      </c>
      <c r="K236" s="131">
        <v>0</v>
      </c>
      <c r="L236" s="131">
        <v>0</v>
      </c>
      <c r="M236" s="132">
        <f t="shared" si="29"/>
        <v>0</v>
      </c>
    </row>
    <row r="237" spans="1:13" ht="18" customHeight="1" x14ac:dyDescent="0.3">
      <c r="A237" s="250"/>
      <c r="B237" s="253"/>
      <c r="C237" s="124" t="s">
        <v>475</v>
      </c>
      <c r="D237" s="124" t="s">
        <v>562</v>
      </c>
      <c r="E237" s="131">
        <v>80000</v>
      </c>
      <c r="F237" s="131">
        <v>80000</v>
      </c>
      <c r="G237" s="132">
        <f t="shared" si="28"/>
        <v>0</v>
      </c>
      <c r="H237" s="245" t="s">
        <v>477</v>
      </c>
      <c r="I237" s="11" t="s">
        <v>478</v>
      </c>
      <c r="J237" s="125" t="s">
        <v>563</v>
      </c>
      <c r="K237" s="131">
        <v>0</v>
      </c>
      <c r="L237" s="131">
        <v>0</v>
      </c>
      <c r="M237" s="132">
        <f t="shared" si="29"/>
        <v>0</v>
      </c>
    </row>
    <row r="238" spans="1:13" ht="18" customHeight="1" x14ac:dyDescent="0.3">
      <c r="A238" s="250"/>
      <c r="B238" s="254"/>
      <c r="C238" s="124" t="s">
        <v>480</v>
      </c>
      <c r="D238" s="124" t="s">
        <v>564</v>
      </c>
      <c r="E238" s="131">
        <v>79668377</v>
      </c>
      <c r="F238" s="131">
        <v>75146795</v>
      </c>
      <c r="G238" s="132">
        <f t="shared" si="28"/>
        <v>4521582</v>
      </c>
      <c r="H238" s="246"/>
      <c r="I238" s="125" t="s">
        <v>482</v>
      </c>
      <c r="J238" s="125" t="s">
        <v>565</v>
      </c>
      <c r="K238" s="131">
        <v>10540000</v>
      </c>
      <c r="L238" s="131">
        <v>10635000</v>
      </c>
      <c r="M238" s="132">
        <f t="shared" si="29"/>
        <v>-95000</v>
      </c>
    </row>
    <row r="239" spans="1:13" ht="18" customHeight="1" x14ac:dyDescent="0.3">
      <c r="A239" s="250"/>
      <c r="B239" s="255" t="s">
        <v>566</v>
      </c>
      <c r="C239" s="124" t="s">
        <v>485</v>
      </c>
      <c r="D239" s="124" t="s">
        <v>486</v>
      </c>
      <c r="E239" s="131">
        <v>53193893</v>
      </c>
      <c r="F239" s="131">
        <v>52335623</v>
      </c>
      <c r="G239" s="132">
        <f t="shared" si="28"/>
        <v>858270</v>
      </c>
      <c r="H239" s="245" t="s">
        <v>487</v>
      </c>
      <c r="I239" s="125" t="s">
        <v>567</v>
      </c>
      <c r="J239" s="125" t="s">
        <v>568</v>
      </c>
      <c r="K239" s="131">
        <v>287159250</v>
      </c>
      <c r="L239" s="131">
        <v>286361360</v>
      </c>
      <c r="M239" s="132">
        <f t="shared" si="29"/>
        <v>797890</v>
      </c>
    </row>
    <row r="240" spans="1:13" ht="18" customHeight="1" x14ac:dyDescent="0.3">
      <c r="A240" s="250"/>
      <c r="B240" s="254"/>
      <c r="C240" s="124" t="s">
        <v>490</v>
      </c>
      <c r="D240" s="124" t="s">
        <v>569</v>
      </c>
      <c r="E240" s="131">
        <v>1010000</v>
      </c>
      <c r="F240" s="131">
        <v>219600</v>
      </c>
      <c r="G240" s="132">
        <f t="shared" si="28"/>
        <v>790400</v>
      </c>
      <c r="H240" s="246"/>
      <c r="I240" s="243" t="s">
        <v>492</v>
      </c>
      <c r="J240" s="125" t="s">
        <v>570</v>
      </c>
      <c r="K240" s="131">
        <v>0</v>
      </c>
      <c r="L240" s="131">
        <v>0</v>
      </c>
      <c r="M240" s="132">
        <f t="shared" si="29"/>
        <v>0</v>
      </c>
    </row>
    <row r="241" spans="1:13" ht="18" customHeight="1" x14ac:dyDescent="0.3">
      <c r="A241" s="250"/>
      <c r="B241" s="112" t="s">
        <v>571</v>
      </c>
      <c r="C241" s="124" t="s">
        <v>495</v>
      </c>
      <c r="D241" s="124" t="s">
        <v>572</v>
      </c>
      <c r="E241" s="131">
        <v>74988000</v>
      </c>
      <c r="F241" s="131">
        <v>74258115</v>
      </c>
      <c r="G241" s="132">
        <f t="shared" si="28"/>
        <v>729885</v>
      </c>
      <c r="H241" s="246"/>
      <c r="I241" s="244"/>
      <c r="J241" s="125" t="s">
        <v>573</v>
      </c>
      <c r="K241" s="131">
        <v>0</v>
      </c>
      <c r="L241" s="131">
        <v>0</v>
      </c>
      <c r="M241" s="132">
        <f t="shared" si="29"/>
        <v>0</v>
      </c>
    </row>
    <row r="242" spans="1:13" ht="18" customHeight="1" x14ac:dyDescent="0.3">
      <c r="A242" s="250"/>
      <c r="B242" s="255" t="s">
        <v>574</v>
      </c>
      <c r="C242" s="124" t="s">
        <v>499</v>
      </c>
      <c r="D242" s="124" t="s">
        <v>575</v>
      </c>
      <c r="E242" s="131">
        <v>0</v>
      </c>
      <c r="F242" s="131">
        <v>0</v>
      </c>
      <c r="G242" s="132">
        <f t="shared" si="28"/>
        <v>0</v>
      </c>
      <c r="H242" s="246"/>
      <c r="I242" s="244"/>
      <c r="J242" s="125" t="s">
        <v>576</v>
      </c>
      <c r="K242" s="131">
        <v>57674760</v>
      </c>
      <c r="L242" s="131">
        <v>56732360</v>
      </c>
      <c r="M242" s="132">
        <f t="shared" si="29"/>
        <v>942400</v>
      </c>
    </row>
    <row r="243" spans="1:13" ht="18" customHeight="1" x14ac:dyDescent="0.3">
      <c r="A243" s="250"/>
      <c r="B243" s="254"/>
      <c r="C243" s="124" t="s">
        <v>502</v>
      </c>
      <c r="D243" s="124" t="s">
        <v>577</v>
      </c>
      <c r="E243" s="131">
        <v>10540000</v>
      </c>
      <c r="F243" s="131">
        <v>10635000</v>
      </c>
      <c r="G243" s="132">
        <f t="shared" si="28"/>
        <v>-95000</v>
      </c>
      <c r="H243" s="246"/>
      <c r="I243" s="125" t="s">
        <v>504</v>
      </c>
      <c r="J243" s="125" t="s">
        <v>578</v>
      </c>
      <c r="K243" s="131">
        <v>690000</v>
      </c>
      <c r="L243" s="131">
        <v>690000</v>
      </c>
      <c r="M243" s="132">
        <f t="shared" si="29"/>
        <v>0</v>
      </c>
    </row>
    <row r="244" spans="1:13" ht="18" customHeight="1" x14ac:dyDescent="0.3">
      <c r="A244" s="250"/>
      <c r="B244" s="112" t="s">
        <v>579</v>
      </c>
      <c r="C244" s="124" t="s">
        <v>507</v>
      </c>
      <c r="D244" s="124" t="s">
        <v>580</v>
      </c>
      <c r="E244" s="131">
        <v>0</v>
      </c>
      <c r="F244" s="131">
        <v>0</v>
      </c>
      <c r="G244" s="132">
        <f t="shared" si="28"/>
        <v>0</v>
      </c>
      <c r="H244" s="245" t="s">
        <v>509</v>
      </c>
      <c r="I244" s="125" t="s">
        <v>510</v>
      </c>
      <c r="J244" s="125" t="s">
        <v>403</v>
      </c>
      <c r="K244" s="131">
        <v>5630000</v>
      </c>
      <c r="L244" s="131">
        <v>5630000</v>
      </c>
      <c r="M244" s="132">
        <f t="shared" si="29"/>
        <v>0</v>
      </c>
    </row>
    <row r="245" spans="1:13" ht="18" customHeight="1" x14ac:dyDescent="0.3">
      <c r="A245" s="250"/>
      <c r="B245" s="255" t="s">
        <v>581</v>
      </c>
      <c r="C245" s="124" t="s">
        <v>513</v>
      </c>
      <c r="D245" s="124" t="s">
        <v>582</v>
      </c>
      <c r="E245" s="131">
        <v>0</v>
      </c>
      <c r="F245" s="131">
        <v>0</v>
      </c>
      <c r="G245" s="132">
        <f t="shared" si="28"/>
        <v>0</v>
      </c>
      <c r="H245" s="246"/>
      <c r="I245" s="243" t="s">
        <v>515</v>
      </c>
      <c r="J245" s="125" t="s">
        <v>583</v>
      </c>
      <c r="K245" s="131">
        <v>0</v>
      </c>
      <c r="L245" s="131">
        <v>0</v>
      </c>
      <c r="M245" s="132">
        <f t="shared" si="29"/>
        <v>0</v>
      </c>
    </row>
    <row r="246" spans="1:13" ht="18" customHeight="1" x14ac:dyDescent="0.3">
      <c r="A246" s="250"/>
      <c r="B246" s="254"/>
      <c r="C246" s="124" t="s">
        <v>517</v>
      </c>
      <c r="D246" s="124" t="s">
        <v>584</v>
      </c>
      <c r="E246" s="131">
        <v>0</v>
      </c>
      <c r="F246" s="131">
        <v>0</v>
      </c>
      <c r="G246" s="132">
        <f t="shared" si="28"/>
        <v>0</v>
      </c>
      <c r="H246" s="246"/>
      <c r="I246" s="244"/>
      <c r="J246" s="125" t="s">
        <v>585</v>
      </c>
      <c r="K246" s="131">
        <v>0</v>
      </c>
      <c r="L246" s="131">
        <v>0</v>
      </c>
      <c r="M246" s="132">
        <f t="shared" si="29"/>
        <v>0</v>
      </c>
    </row>
    <row r="247" spans="1:13" ht="18" customHeight="1" x14ac:dyDescent="0.3">
      <c r="A247" s="250"/>
      <c r="B247" s="255" t="s">
        <v>586</v>
      </c>
      <c r="C247" s="124" t="s">
        <v>521</v>
      </c>
      <c r="D247" s="124" t="s">
        <v>587</v>
      </c>
      <c r="E247" s="131">
        <v>23238000</v>
      </c>
      <c r="F247" s="131">
        <v>22871500</v>
      </c>
      <c r="G247" s="132">
        <f t="shared" si="28"/>
        <v>366500</v>
      </c>
      <c r="H247" s="245" t="s">
        <v>523</v>
      </c>
      <c r="I247" s="243" t="s">
        <v>524</v>
      </c>
      <c r="J247" s="125" t="s">
        <v>588</v>
      </c>
      <c r="K247" s="131">
        <v>0</v>
      </c>
      <c r="L247" s="131">
        <v>0</v>
      </c>
      <c r="M247" s="132">
        <f t="shared" si="29"/>
        <v>0</v>
      </c>
    </row>
    <row r="248" spans="1:13" ht="18" customHeight="1" x14ac:dyDescent="0.3">
      <c r="A248" s="250"/>
      <c r="B248" s="254"/>
      <c r="C248" s="124" t="s">
        <v>526</v>
      </c>
      <c r="D248" s="124" t="s">
        <v>589</v>
      </c>
      <c r="E248" s="131">
        <v>2820000</v>
      </c>
      <c r="F248" s="131">
        <v>2502400</v>
      </c>
      <c r="G248" s="132">
        <f t="shared" si="28"/>
        <v>317600</v>
      </c>
      <c r="H248" s="246"/>
      <c r="I248" s="244"/>
      <c r="J248" s="125" t="s">
        <v>397</v>
      </c>
      <c r="K248" s="131">
        <v>0</v>
      </c>
      <c r="L248" s="131">
        <v>0</v>
      </c>
      <c r="M248" s="132">
        <f t="shared" si="29"/>
        <v>0</v>
      </c>
    </row>
    <row r="249" spans="1:13" ht="18" customHeight="1" x14ac:dyDescent="0.3">
      <c r="A249" s="250"/>
      <c r="B249" s="112" t="s">
        <v>590</v>
      </c>
      <c r="C249" s="124" t="s">
        <v>530</v>
      </c>
      <c r="D249" s="124" t="s">
        <v>399</v>
      </c>
      <c r="E249" s="131">
        <v>0</v>
      </c>
      <c r="F249" s="131"/>
      <c r="G249" s="132">
        <f t="shared" si="28"/>
        <v>0</v>
      </c>
      <c r="H249" s="126" t="s">
        <v>532</v>
      </c>
      <c r="I249" s="125" t="s">
        <v>533</v>
      </c>
      <c r="J249" s="125" t="s">
        <v>591</v>
      </c>
      <c r="K249" s="131">
        <v>0</v>
      </c>
      <c r="L249" s="131">
        <v>0</v>
      </c>
      <c r="M249" s="132">
        <f t="shared" si="29"/>
        <v>0</v>
      </c>
    </row>
    <row r="250" spans="1:13" ht="18" customHeight="1" x14ac:dyDescent="0.3">
      <c r="A250" s="250"/>
      <c r="B250" s="112" t="s">
        <v>592</v>
      </c>
      <c r="C250" s="124" t="s">
        <v>536</v>
      </c>
      <c r="D250" s="124" t="s">
        <v>404</v>
      </c>
      <c r="E250" s="131">
        <v>0</v>
      </c>
      <c r="F250" s="131"/>
      <c r="G250" s="132">
        <f t="shared" si="28"/>
        <v>0</v>
      </c>
      <c r="H250" s="126" t="s">
        <v>538</v>
      </c>
      <c r="I250" s="125" t="s">
        <v>539</v>
      </c>
      <c r="J250" s="125" t="s">
        <v>593</v>
      </c>
      <c r="K250" s="131">
        <v>0</v>
      </c>
      <c r="L250" s="131">
        <v>0</v>
      </c>
      <c r="M250" s="132">
        <f t="shared" si="29"/>
        <v>0</v>
      </c>
    </row>
    <row r="251" spans="1:13" ht="18" customHeight="1" x14ac:dyDescent="0.3">
      <c r="A251" s="250"/>
      <c r="B251" s="112" t="s">
        <v>594</v>
      </c>
      <c r="C251" s="124" t="s">
        <v>542</v>
      </c>
      <c r="D251" s="124" t="s">
        <v>595</v>
      </c>
      <c r="E251" s="131">
        <v>500000</v>
      </c>
      <c r="F251" s="131">
        <v>0</v>
      </c>
      <c r="G251" s="132">
        <f t="shared" si="28"/>
        <v>500000</v>
      </c>
      <c r="H251" s="245" t="s">
        <v>544</v>
      </c>
      <c r="I251" s="243" t="s">
        <v>545</v>
      </c>
      <c r="J251" s="125" t="s">
        <v>328</v>
      </c>
      <c r="K251" s="131">
        <v>36000</v>
      </c>
      <c r="L251" s="131">
        <v>34473</v>
      </c>
      <c r="M251" s="132">
        <f t="shared" si="29"/>
        <v>1527</v>
      </c>
    </row>
    <row r="252" spans="1:13" ht="18" customHeight="1" x14ac:dyDescent="0.3">
      <c r="A252" s="250"/>
      <c r="B252" s="127" t="s">
        <v>549</v>
      </c>
      <c r="C252" s="128" t="s">
        <v>596</v>
      </c>
      <c r="D252" s="128" t="s">
        <v>596</v>
      </c>
      <c r="E252" s="131">
        <v>0</v>
      </c>
      <c r="F252" s="131">
        <v>14276216</v>
      </c>
      <c r="G252" s="132">
        <f t="shared" si="28"/>
        <v>-14276216</v>
      </c>
      <c r="H252" s="246"/>
      <c r="I252" s="244"/>
      <c r="J252" s="125" t="s">
        <v>597</v>
      </c>
      <c r="K252" s="131">
        <v>284326</v>
      </c>
      <c r="L252" s="131">
        <v>7560</v>
      </c>
      <c r="M252" s="132">
        <f t="shared" si="29"/>
        <v>276766</v>
      </c>
    </row>
    <row r="253" spans="1:13" ht="18" customHeight="1" x14ac:dyDescent="0.3">
      <c r="A253" s="250"/>
      <c r="B253" s="127"/>
      <c r="C253" s="128"/>
      <c r="D253" s="128"/>
      <c r="E253" s="131"/>
      <c r="F253" s="131"/>
      <c r="G253" s="132"/>
      <c r="H253" s="245" t="s">
        <v>550</v>
      </c>
      <c r="I253" s="243" t="s">
        <v>551</v>
      </c>
      <c r="J253" s="125" t="s">
        <v>598</v>
      </c>
      <c r="K253" s="131">
        <v>22056664</v>
      </c>
      <c r="L253" s="131">
        <v>22056664</v>
      </c>
      <c r="M253" s="132">
        <f t="shared" si="29"/>
        <v>0</v>
      </c>
    </row>
    <row r="254" spans="1:13" ht="18" customHeight="1" x14ac:dyDescent="0.3">
      <c r="A254" s="250"/>
      <c r="B254" s="127"/>
      <c r="C254" s="128"/>
      <c r="D254" s="128"/>
      <c r="E254" s="131"/>
      <c r="F254" s="131"/>
      <c r="G254" s="132"/>
      <c r="H254" s="246"/>
      <c r="I254" s="244"/>
      <c r="J254" s="125" t="s">
        <v>599</v>
      </c>
      <c r="K254" s="131"/>
      <c r="L254" s="131"/>
      <c r="M254" s="132">
        <f t="shared" si="29"/>
        <v>0</v>
      </c>
    </row>
    <row r="255" spans="1:13" ht="18" customHeight="1" thickBot="1" x14ac:dyDescent="0.35">
      <c r="A255" s="251"/>
      <c r="B255" s="247" t="s">
        <v>237</v>
      </c>
      <c r="C255" s="248"/>
      <c r="D255" s="248"/>
      <c r="E255" s="133">
        <f>SUM(E235:E251)</f>
        <v>667390000</v>
      </c>
      <c r="F255" s="133">
        <f>SUM(F235:F252)</f>
        <v>668928949</v>
      </c>
      <c r="G255" s="134">
        <f>SUM(G235:G252)</f>
        <v>-1538949</v>
      </c>
      <c r="H255" s="247" t="s">
        <v>237</v>
      </c>
      <c r="I255" s="248"/>
      <c r="J255" s="248"/>
      <c r="K255" s="133">
        <f>SUM(K235:K254)</f>
        <v>667390000</v>
      </c>
      <c r="L255" s="133">
        <f>SUM(L235:L254)</f>
        <v>668928949</v>
      </c>
      <c r="M255" s="134">
        <f>SUM(M235:M254)</f>
        <v>-1538949</v>
      </c>
    </row>
    <row r="256" spans="1:13" ht="18" customHeight="1" thickBot="1" x14ac:dyDescent="0.35">
      <c r="A256" s="135"/>
      <c r="B256" s="241" t="s">
        <v>257</v>
      </c>
      <c r="C256" s="242"/>
      <c r="D256" s="242"/>
      <c r="E256" s="138">
        <f>E32+E44+E56+E68+E80+E96+E108+E234+E255</f>
        <v>18631516720</v>
      </c>
      <c r="F256" s="138">
        <f>F32+F44+F56+F68+F80+F96+F108+F234+F255</f>
        <v>18572728780</v>
      </c>
      <c r="G256" s="136">
        <f>G32+G44+G56+G68+G80+G96+G108+G234+G255</f>
        <v>54828990</v>
      </c>
      <c r="H256" s="241" t="s">
        <v>257</v>
      </c>
      <c r="I256" s="242"/>
      <c r="J256" s="242"/>
      <c r="K256" s="137">
        <f>K32+K44+K56+K68+K80+K96+K108+K234+K255</f>
        <v>18631516720</v>
      </c>
      <c r="L256" s="137">
        <f>L32+L44+L56+L68+L80+L96+L108+L234+L255</f>
        <v>18572728780</v>
      </c>
      <c r="M256" s="136">
        <f>M32+M44+M56+M68+M80+M96+M108+M234+M255</f>
        <v>58787940</v>
      </c>
    </row>
    <row r="257" spans="1:14" ht="27.75" customHeight="1" thickBot="1" x14ac:dyDescent="0.35">
      <c r="A257" s="145" t="s">
        <v>244</v>
      </c>
      <c r="B257" s="146"/>
      <c r="C257" s="146"/>
      <c r="D257" s="146"/>
      <c r="E257" s="74">
        <f>E256+E20</f>
        <v>18948040136</v>
      </c>
      <c r="F257" s="74">
        <f t="shared" ref="F257:G257" si="30">F256+F20</f>
        <v>18878869957</v>
      </c>
      <c r="G257" s="74">
        <f t="shared" si="30"/>
        <v>65211229</v>
      </c>
      <c r="H257" s="147" t="s">
        <v>244</v>
      </c>
      <c r="I257" s="147"/>
      <c r="J257" s="147"/>
      <c r="K257" s="74">
        <f>K256+K20</f>
        <v>18948040136</v>
      </c>
      <c r="L257" s="74">
        <f t="shared" ref="L257:M257" si="31">L256+L20</f>
        <v>18878869957</v>
      </c>
      <c r="M257" s="74">
        <f t="shared" si="31"/>
        <v>69170179</v>
      </c>
    </row>
    <row r="258" spans="1:14" s="78" customFormat="1" hidden="1" x14ac:dyDescent="0.3">
      <c r="C258" s="78">
        <v>1</v>
      </c>
      <c r="D258" s="78" t="s">
        <v>601</v>
      </c>
      <c r="E258" s="78">
        <v>17413796736</v>
      </c>
      <c r="F258" s="78">
        <v>17342273185</v>
      </c>
      <c r="G258" s="78">
        <v>71523551</v>
      </c>
      <c r="K258" s="78">
        <v>17413796736</v>
      </c>
      <c r="L258" s="78">
        <v>17342273185</v>
      </c>
      <c r="M258" s="78">
        <v>71523551</v>
      </c>
    </row>
    <row r="259" spans="1:14" s="78" customFormat="1" hidden="1" x14ac:dyDescent="0.3">
      <c r="C259" s="78">
        <v>2</v>
      </c>
      <c r="D259" s="78" t="s">
        <v>602</v>
      </c>
      <c r="E259" s="78">
        <f>E258+E255+E234</f>
        <v>18948040136</v>
      </c>
      <c r="F259" s="78">
        <f t="shared" ref="F259:G259" si="32">F258+F255+F234</f>
        <v>18878869957</v>
      </c>
      <c r="G259" s="78">
        <f t="shared" si="32"/>
        <v>69170179</v>
      </c>
      <c r="H259" s="78" t="e">
        <f t="shared" ref="H259:N259" si="33">H258+H255+H234</f>
        <v>#VALUE!</v>
      </c>
      <c r="I259" s="78">
        <f t="shared" si="33"/>
        <v>0</v>
      </c>
      <c r="J259" s="78">
        <f t="shared" si="33"/>
        <v>0</v>
      </c>
      <c r="K259" s="78">
        <f>K258+K255+K234</f>
        <v>18948040136</v>
      </c>
      <c r="L259" s="78">
        <f t="shared" ref="L259:M259" si="34">L258+L255+L234</f>
        <v>18878869957</v>
      </c>
      <c r="M259" s="78">
        <f t="shared" si="34"/>
        <v>69170179</v>
      </c>
      <c r="N259" s="78">
        <f t="shared" si="33"/>
        <v>0</v>
      </c>
    </row>
    <row r="260" spans="1:14" s="78" customFormat="1" hidden="1" x14ac:dyDescent="0.3">
      <c r="C260" s="78">
        <v>3</v>
      </c>
      <c r="D260" s="78" t="s">
        <v>603</v>
      </c>
      <c r="E260" s="78">
        <f>E256+E20</f>
        <v>18948040136</v>
      </c>
      <c r="F260" s="78">
        <f t="shared" ref="F260:J260" si="35">F256+F20</f>
        <v>18878869957</v>
      </c>
      <c r="G260" s="78">
        <f t="shared" si="35"/>
        <v>65211229</v>
      </c>
      <c r="H260" s="78" t="e">
        <f t="shared" si="35"/>
        <v>#VALUE!</v>
      </c>
      <c r="I260" s="78">
        <f t="shared" si="35"/>
        <v>0</v>
      </c>
      <c r="J260" s="78">
        <f t="shared" si="35"/>
        <v>0</v>
      </c>
      <c r="K260" s="78">
        <f>K256+K20</f>
        <v>18948040136</v>
      </c>
      <c r="L260" s="78">
        <f t="shared" ref="L260:M260" si="36">L256+L20</f>
        <v>18878869957</v>
      </c>
      <c r="M260" s="78">
        <f t="shared" si="36"/>
        <v>69170179</v>
      </c>
    </row>
    <row r="261" spans="1:14" s="78" customFormat="1" hidden="1" x14ac:dyDescent="0.3"/>
    <row r="262" spans="1:14" s="78" customFormat="1" x14ac:dyDescent="0.3"/>
  </sheetData>
  <sheetProtection password="DE7E" sheet="1" objects="1" scenarios="1"/>
  <mergeCells count="246">
    <mergeCell ref="A257:D257"/>
    <mergeCell ref="H257:J257"/>
    <mergeCell ref="A9:A19"/>
    <mergeCell ref="A20:D20"/>
    <mergeCell ref="A111:A122"/>
    <mergeCell ref="B111:B113"/>
    <mergeCell ref="H114:H115"/>
    <mergeCell ref="I114:I115"/>
    <mergeCell ref="H118:H119"/>
    <mergeCell ref="I118:I119"/>
    <mergeCell ref="H120:H121"/>
    <mergeCell ref="I120:I121"/>
    <mergeCell ref="B122:D122"/>
    <mergeCell ref="H122:J122"/>
    <mergeCell ref="A123:A135"/>
    <mergeCell ref="B123:B125"/>
    <mergeCell ref="H126:H127"/>
    <mergeCell ref="I126:I127"/>
    <mergeCell ref="H129:H130"/>
    <mergeCell ref="I129:I130"/>
    <mergeCell ref="H131:H132"/>
    <mergeCell ref="I131:I132"/>
    <mergeCell ref="H133:H134"/>
    <mergeCell ref="I133:I134"/>
    <mergeCell ref="B135:D135"/>
    <mergeCell ref="H135:J135"/>
    <mergeCell ref="A136:A148"/>
    <mergeCell ref="B136:B138"/>
    <mergeCell ref="H139:H140"/>
    <mergeCell ref="I139:I140"/>
    <mergeCell ref="H142:H143"/>
    <mergeCell ref="I142:I143"/>
    <mergeCell ref="H144:H145"/>
    <mergeCell ref="I144:I145"/>
    <mergeCell ref="H146:H147"/>
    <mergeCell ref="I146:I147"/>
    <mergeCell ref="B148:D148"/>
    <mergeCell ref="H148:J148"/>
    <mergeCell ref="A149:A161"/>
    <mergeCell ref="B149:B151"/>
    <mergeCell ref="H152:H153"/>
    <mergeCell ref="I152:I153"/>
    <mergeCell ref="H155:H156"/>
    <mergeCell ref="I155:I156"/>
    <mergeCell ref="H157:H158"/>
    <mergeCell ref="I157:I158"/>
    <mergeCell ref="H159:H160"/>
    <mergeCell ref="I159:I160"/>
    <mergeCell ref="B161:D161"/>
    <mergeCell ref="H161:J161"/>
    <mergeCell ref="A162:A173"/>
    <mergeCell ref="B162:B164"/>
    <mergeCell ref="H165:H166"/>
    <mergeCell ref="I165:I166"/>
    <mergeCell ref="H169:H170"/>
    <mergeCell ref="I169:I170"/>
    <mergeCell ref="H171:H172"/>
    <mergeCell ref="I171:I172"/>
    <mergeCell ref="B173:D173"/>
    <mergeCell ref="H173:J173"/>
    <mergeCell ref="H197:H198"/>
    <mergeCell ref="I197:I198"/>
    <mergeCell ref="H199:H200"/>
    <mergeCell ref="I199:I200"/>
    <mergeCell ref="A174:A185"/>
    <mergeCell ref="B174:B176"/>
    <mergeCell ref="H177:H178"/>
    <mergeCell ref="I177:I178"/>
    <mergeCell ref="H181:H182"/>
    <mergeCell ref="I181:I182"/>
    <mergeCell ref="H183:H184"/>
    <mergeCell ref="I183:I184"/>
    <mergeCell ref="B185:D185"/>
    <mergeCell ref="H185:J185"/>
    <mergeCell ref="B201:D201"/>
    <mergeCell ref="H201:J201"/>
    <mergeCell ref="A202:A213"/>
    <mergeCell ref="B202:B204"/>
    <mergeCell ref="H205:H206"/>
    <mergeCell ref="I205:I206"/>
    <mergeCell ref="H209:H210"/>
    <mergeCell ref="I209:I210"/>
    <mergeCell ref="H211:H212"/>
    <mergeCell ref="I211:I212"/>
    <mergeCell ref="B213:D213"/>
    <mergeCell ref="H213:J213"/>
    <mergeCell ref="A186:A201"/>
    <mergeCell ref="B186:B188"/>
    <mergeCell ref="H189:H190"/>
    <mergeCell ref="I189:I190"/>
    <mergeCell ref="H191:H192"/>
    <mergeCell ref="I191:I192"/>
    <mergeCell ref="B195:B196"/>
    <mergeCell ref="C195:C196"/>
    <mergeCell ref="H195:H196"/>
    <mergeCell ref="I195:I196"/>
    <mergeCell ref="B197:B198"/>
    <mergeCell ref="C197:C198"/>
    <mergeCell ref="I230:I231"/>
    <mergeCell ref="H232:H233"/>
    <mergeCell ref="I232:I233"/>
    <mergeCell ref="B234:D234"/>
    <mergeCell ref="H234:J234"/>
    <mergeCell ref="A214:A234"/>
    <mergeCell ref="B214:B217"/>
    <mergeCell ref="H214:H215"/>
    <mergeCell ref="I214:I215"/>
    <mergeCell ref="H216:H217"/>
    <mergeCell ref="B218:B219"/>
    <mergeCell ref="H218:H222"/>
    <mergeCell ref="I219:I221"/>
    <mergeCell ref="B221:B222"/>
    <mergeCell ref="H223:H225"/>
    <mergeCell ref="B224:B225"/>
    <mergeCell ref="I224:I225"/>
    <mergeCell ref="B226:B227"/>
    <mergeCell ref="H226:H227"/>
    <mergeCell ref="I226:I227"/>
    <mergeCell ref="H230:H231"/>
    <mergeCell ref="B256:D256"/>
    <mergeCell ref="H256:J256"/>
    <mergeCell ref="I251:I252"/>
    <mergeCell ref="H253:H254"/>
    <mergeCell ref="I253:I254"/>
    <mergeCell ref="B255:D255"/>
    <mergeCell ref="H255:J255"/>
    <mergeCell ref="A235:A255"/>
    <mergeCell ref="B235:B238"/>
    <mergeCell ref="H235:H236"/>
    <mergeCell ref="I235:I236"/>
    <mergeCell ref="H237:H238"/>
    <mergeCell ref="B239:B240"/>
    <mergeCell ref="H239:H243"/>
    <mergeCell ref="I240:I242"/>
    <mergeCell ref="B242:B243"/>
    <mergeCell ref="H244:H246"/>
    <mergeCell ref="B245:B246"/>
    <mergeCell ref="I245:I246"/>
    <mergeCell ref="B247:B248"/>
    <mergeCell ref="H247:H248"/>
    <mergeCell ref="I247:I248"/>
    <mergeCell ref="H251:H252"/>
    <mergeCell ref="B109:D109"/>
    <mergeCell ref="H109:J109"/>
    <mergeCell ref="H110:J110"/>
    <mergeCell ref="A110:D110"/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F7:F8"/>
    <mergeCell ref="G7:G8"/>
    <mergeCell ref="H7:J7"/>
    <mergeCell ref="K7:K8"/>
    <mergeCell ref="L7:L8"/>
    <mergeCell ref="B9:B11"/>
    <mergeCell ref="H12:H13"/>
    <mergeCell ref="I12:I13"/>
    <mergeCell ref="H16:H17"/>
    <mergeCell ref="I16:I17"/>
    <mergeCell ref="H18:H19"/>
    <mergeCell ref="I18:I19"/>
    <mergeCell ref="H20:J20"/>
    <mergeCell ref="A21:A32"/>
    <mergeCell ref="B21:B23"/>
    <mergeCell ref="H24:H25"/>
    <mergeCell ref="I24:I25"/>
    <mergeCell ref="H28:H29"/>
    <mergeCell ref="I28:I29"/>
    <mergeCell ref="H30:H31"/>
    <mergeCell ref="I30:I31"/>
    <mergeCell ref="B32:D32"/>
    <mergeCell ref="H32:J32"/>
    <mergeCell ref="A69:A80"/>
    <mergeCell ref="B69:B71"/>
    <mergeCell ref="H72:H73"/>
    <mergeCell ref="I72:I73"/>
    <mergeCell ref="H76:H77"/>
    <mergeCell ref="I76:I77"/>
    <mergeCell ref="H78:H79"/>
    <mergeCell ref="I78:I79"/>
    <mergeCell ref="B80:D80"/>
    <mergeCell ref="H80:J80"/>
    <mergeCell ref="A33:A44"/>
    <mergeCell ref="B33:B35"/>
    <mergeCell ref="H36:H37"/>
    <mergeCell ref="I36:I37"/>
    <mergeCell ref="H40:H41"/>
    <mergeCell ref="I40:I41"/>
    <mergeCell ref="H42:H43"/>
    <mergeCell ref="I42:I43"/>
    <mergeCell ref="B44:D44"/>
    <mergeCell ref="H44:J44"/>
    <mergeCell ref="A45:A56"/>
    <mergeCell ref="B45:B47"/>
    <mergeCell ref="H48:H49"/>
    <mergeCell ref="I48:I49"/>
    <mergeCell ref="H52:H53"/>
    <mergeCell ref="I52:I53"/>
    <mergeCell ref="H54:H55"/>
    <mergeCell ref="I54:I55"/>
    <mergeCell ref="B56:D56"/>
    <mergeCell ref="H56:J56"/>
    <mergeCell ref="A57:A68"/>
    <mergeCell ref="B57:B59"/>
    <mergeCell ref="H60:H61"/>
    <mergeCell ref="I60:I61"/>
    <mergeCell ref="H64:H65"/>
    <mergeCell ref="I64:I65"/>
    <mergeCell ref="H66:H67"/>
    <mergeCell ref="I66:I67"/>
    <mergeCell ref="B68:D68"/>
    <mergeCell ref="H68:J68"/>
    <mergeCell ref="A97:A108"/>
    <mergeCell ref="B97:B99"/>
    <mergeCell ref="H100:H101"/>
    <mergeCell ref="I100:I101"/>
    <mergeCell ref="H104:H105"/>
    <mergeCell ref="I104:I105"/>
    <mergeCell ref="H106:H107"/>
    <mergeCell ref="I106:I107"/>
    <mergeCell ref="B108:D108"/>
    <mergeCell ref="H108:J108"/>
    <mergeCell ref="A81:A96"/>
    <mergeCell ref="B81:B83"/>
    <mergeCell ref="H84:H85"/>
    <mergeCell ref="I84:I85"/>
    <mergeCell ref="H86:H87"/>
    <mergeCell ref="I86:I87"/>
    <mergeCell ref="B90:B91"/>
    <mergeCell ref="C90:C91"/>
    <mergeCell ref="H90:H91"/>
    <mergeCell ref="I90:I91"/>
    <mergeCell ref="B92:B93"/>
    <mergeCell ref="C92:C93"/>
    <mergeCell ref="H92:H93"/>
    <mergeCell ref="I92:I93"/>
    <mergeCell ref="H94:H95"/>
    <mergeCell ref="I94:I9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9" fitToHeight="0" orientation="portrait" r:id="rId1"/>
  <rowBreaks count="1" manualBreakCount="1">
    <brk id="96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topLeftCell="A4" zoomScale="70" zoomScaleNormal="70" workbookViewId="0">
      <selection activeCell="O16" sqref="O16:P16"/>
    </sheetView>
  </sheetViews>
  <sheetFormatPr defaultRowHeight="16.5" x14ac:dyDescent="0.3"/>
  <cols>
    <col min="1" max="1" width="4.5" style="5" customWidth="1"/>
    <col min="2" max="2" width="14.875" style="5" customWidth="1"/>
    <col min="3" max="3" width="15.25" style="5" customWidth="1"/>
    <col min="4" max="4" width="24.125" style="5" customWidth="1"/>
    <col min="5" max="7" width="16.375" style="5" customWidth="1"/>
    <col min="8" max="8" width="14" style="5" customWidth="1"/>
    <col min="9" max="9" width="16.625" style="5" customWidth="1"/>
    <col min="10" max="10" width="21" style="5" customWidth="1"/>
    <col min="11" max="13" width="16.375" style="5" customWidth="1"/>
    <col min="14" max="14" width="13.25" style="5" customWidth="1"/>
    <col min="15" max="16384" width="9" style="5"/>
  </cols>
  <sheetData>
    <row r="1" spans="1:14" x14ac:dyDescent="0.3">
      <c r="A1" s="310" t="s">
        <v>256</v>
      </c>
      <c r="B1" s="310"/>
      <c r="C1" s="310"/>
      <c r="D1" s="310"/>
      <c r="E1" s="8"/>
      <c r="F1" s="1"/>
      <c r="G1" s="1"/>
      <c r="H1" s="1"/>
      <c r="I1" s="1"/>
      <c r="J1" s="1"/>
      <c r="K1" s="1"/>
      <c r="L1" s="1"/>
      <c r="M1" s="1"/>
    </row>
    <row r="2" spans="1:14" ht="21" x14ac:dyDescent="0.3">
      <c r="A2" s="236" t="s">
        <v>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</row>
    <row r="3" spans="1:14" ht="24" x14ac:dyDescent="0.3">
      <c r="A3" s="237" t="s">
        <v>323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</row>
    <row r="4" spans="1:14" x14ac:dyDescent="0.3">
      <c r="A4" s="238" t="s">
        <v>68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</row>
    <row r="5" spans="1:14" ht="17.25" thickBot="1" x14ac:dyDescent="0.35">
      <c r="A5" s="311" t="s">
        <v>1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</row>
    <row r="6" spans="1:14" ht="28.5" customHeight="1" x14ac:dyDescent="0.3">
      <c r="A6" s="313" t="s">
        <v>2</v>
      </c>
      <c r="B6" s="221" t="s">
        <v>3</v>
      </c>
      <c r="C6" s="222"/>
      <c r="D6" s="222"/>
      <c r="E6" s="222"/>
      <c r="F6" s="222"/>
      <c r="G6" s="223"/>
      <c r="H6" s="315" t="s">
        <v>4</v>
      </c>
      <c r="I6" s="315"/>
      <c r="J6" s="315"/>
      <c r="K6" s="221"/>
      <c r="L6" s="221"/>
      <c r="M6" s="316"/>
    </row>
    <row r="7" spans="1:14" ht="28.5" customHeight="1" x14ac:dyDescent="0.3">
      <c r="A7" s="314"/>
      <c r="B7" s="317" t="s">
        <v>5</v>
      </c>
      <c r="C7" s="317"/>
      <c r="D7" s="317"/>
      <c r="E7" s="197" t="s">
        <v>62</v>
      </c>
      <c r="F7" s="318" t="s">
        <v>63</v>
      </c>
      <c r="G7" s="197" t="s">
        <v>64</v>
      </c>
      <c r="H7" s="317" t="s">
        <v>5</v>
      </c>
      <c r="I7" s="317"/>
      <c r="J7" s="317"/>
      <c r="K7" s="197" t="s">
        <v>62</v>
      </c>
      <c r="L7" s="318" t="s">
        <v>63</v>
      </c>
      <c r="M7" s="202" t="s">
        <v>64</v>
      </c>
    </row>
    <row r="8" spans="1:14" ht="28.5" customHeight="1" thickBot="1" x14ac:dyDescent="0.35">
      <c r="A8" s="314"/>
      <c r="B8" s="82" t="s">
        <v>6</v>
      </c>
      <c r="C8" s="82" t="s">
        <v>7</v>
      </c>
      <c r="D8" s="82" t="s">
        <v>8</v>
      </c>
      <c r="E8" s="198"/>
      <c r="F8" s="318"/>
      <c r="G8" s="198"/>
      <c r="H8" s="82" t="s">
        <v>6</v>
      </c>
      <c r="I8" s="82" t="s">
        <v>7</v>
      </c>
      <c r="J8" s="82" t="s">
        <v>8</v>
      </c>
      <c r="K8" s="198"/>
      <c r="L8" s="318"/>
      <c r="M8" s="203"/>
    </row>
    <row r="9" spans="1:14" s="19" customFormat="1" ht="28.5" customHeight="1" x14ac:dyDescent="0.3">
      <c r="A9" s="299" t="s">
        <v>245</v>
      </c>
      <c r="B9" s="302" t="s">
        <v>184</v>
      </c>
      <c r="C9" s="305" t="s">
        <v>185</v>
      </c>
      <c r="D9" s="16" t="s">
        <v>311</v>
      </c>
      <c r="E9" s="16">
        <v>42900000</v>
      </c>
      <c r="F9" s="16">
        <v>41581800</v>
      </c>
      <c r="G9" s="16">
        <f>E9-F9</f>
        <v>1318200</v>
      </c>
      <c r="H9" s="16" t="s">
        <v>187</v>
      </c>
      <c r="I9" s="16" t="s">
        <v>188</v>
      </c>
      <c r="J9" s="16" t="s">
        <v>189</v>
      </c>
      <c r="K9" s="16">
        <v>21000000</v>
      </c>
      <c r="L9" s="16">
        <v>16806583</v>
      </c>
      <c r="M9" s="17">
        <v>4193417</v>
      </c>
      <c r="N9" s="18"/>
    </row>
    <row r="10" spans="1:14" s="19" customFormat="1" ht="28.5" customHeight="1" x14ac:dyDescent="0.3">
      <c r="A10" s="300"/>
      <c r="B10" s="303"/>
      <c r="C10" s="306"/>
      <c r="D10" s="16" t="s">
        <v>312</v>
      </c>
      <c r="E10" s="16">
        <v>3700000</v>
      </c>
      <c r="F10" s="16">
        <v>3700000</v>
      </c>
      <c r="G10" s="16">
        <f t="shared" ref="G10:G20" si="0">E10-F10</f>
        <v>0</v>
      </c>
      <c r="H10" s="21" t="s">
        <v>192</v>
      </c>
      <c r="I10" s="21" t="s">
        <v>193</v>
      </c>
      <c r="J10" s="16" t="s">
        <v>194</v>
      </c>
      <c r="K10" s="16">
        <v>125670000</v>
      </c>
      <c r="L10" s="16">
        <v>119208630</v>
      </c>
      <c r="M10" s="17">
        <v>6461370</v>
      </c>
      <c r="N10" s="18"/>
    </row>
    <row r="11" spans="1:14" s="19" customFormat="1" ht="28.5" customHeight="1" x14ac:dyDescent="0.3">
      <c r="A11" s="300"/>
      <c r="B11" s="303"/>
      <c r="C11" s="306"/>
      <c r="D11" s="16" t="s">
        <v>313</v>
      </c>
      <c r="E11" s="16">
        <v>4752000</v>
      </c>
      <c r="F11" s="16">
        <v>4091790</v>
      </c>
      <c r="G11" s="16">
        <f t="shared" si="0"/>
        <v>660210</v>
      </c>
      <c r="H11" s="16" t="s">
        <v>197</v>
      </c>
      <c r="I11" s="16" t="s">
        <v>198</v>
      </c>
      <c r="J11" s="16" t="s">
        <v>238</v>
      </c>
      <c r="K11" s="16">
        <v>0</v>
      </c>
      <c r="L11" s="16">
        <v>0</v>
      </c>
      <c r="M11" s="17">
        <v>0</v>
      </c>
      <c r="N11" s="18"/>
    </row>
    <row r="12" spans="1:14" s="19" customFormat="1" ht="28.5" customHeight="1" x14ac:dyDescent="0.3">
      <c r="A12" s="300"/>
      <c r="B12" s="303"/>
      <c r="C12" s="307"/>
      <c r="D12" s="16" t="s">
        <v>314</v>
      </c>
      <c r="E12" s="16">
        <v>292000</v>
      </c>
      <c r="F12" s="16">
        <v>94150</v>
      </c>
      <c r="G12" s="16">
        <f t="shared" si="0"/>
        <v>197850</v>
      </c>
      <c r="H12" s="305" t="s">
        <v>203</v>
      </c>
      <c r="I12" s="305" t="s">
        <v>204</v>
      </c>
      <c r="J12" s="16" t="s">
        <v>205</v>
      </c>
      <c r="K12" s="16">
        <v>0</v>
      </c>
      <c r="L12" s="16">
        <v>0</v>
      </c>
      <c r="M12" s="17">
        <v>0</v>
      </c>
      <c r="N12" s="18"/>
    </row>
    <row r="13" spans="1:14" s="19" customFormat="1" ht="28.5" customHeight="1" x14ac:dyDescent="0.3">
      <c r="A13" s="300"/>
      <c r="B13" s="303"/>
      <c r="C13" s="305" t="s">
        <v>190</v>
      </c>
      <c r="D13" s="16" t="s">
        <v>316</v>
      </c>
      <c r="E13" s="16">
        <v>1000000</v>
      </c>
      <c r="F13" s="20">
        <v>441000</v>
      </c>
      <c r="G13" s="16">
        <f t="shared" si="0"/>
        <v>559000</v>
      </c>
      <c r="H13" s="307"/>
      <c r="I13" s="307"/>
      <c r="J13" s="16" t="s">
        <v>209</v>
      </c>
      <c r="K13" s="16">
        <v>0</v>
      </c>
      <c r="L13" s="16">
        <v>0</v>
      </c>
      <c r="M13" s="17">
        <v>0</v>
      </c>
    </row>
    <row r="14" spans="1:14" s="19" customFormat="1" ht="28.5" customHeight="1" x14ac:dyDescent="0.3">
      <c r="A14" s="300"/>
      <c r="B14" s="303"/>
      <c r="C14" s="307"/>
      <c r="D14" s="16" t="s">
        <v>315</v>
      </c>
      <c r="E14" s="16">
        <v>2320000</v>
      </c>
      <c r="F14" s="20">
        <v>893650</v>
      </c>
      <c r="G14" s="16">
        <f t="shared" si="0"/>
        <v>1426350</v>
      </c>
      <c r="H14" s="16" t="s">
        <v>213</v>
      </c>
      <c r="I14" s="16" t="s">
        <v>214</v>
      </c>
      <c r="J14" s="16" t="s">
        <v>215</v>
      </c>
      <c r="K14" s="16">
        <v>0</v>
      </c>
      <c r="L14" s="16">
        <v>0</v>
      </c>
      <c r="M14" s="17">
        <v>0</v>
      </c>
    </row>
    <row r="15" spans="1:14" s="19" customFormat="1" ht="28.5" customHeight="1" x14ac:dyDescent="0.3">
      <c r="A15" s="300"/>
      <c r="B15" s="303"/>
      <c r="C15" s="305" t="s">
        <v>195</v>
      </c>
      <c r="D15" s="16" t="s">
        <v>317</v>
      </c>
      <c r="E15" s="16">
        <v>500000</v>
      </c>
      <c r="F15" s="16">
        <v>170000</v>
      </c>
      <c r="G15" s="16">
        <f t="shared" si="0"/>
        <v>330000</v>
      </c>
      <c r="H15" s="16" t="s">
        <v>219</v>
      </c>
      <c r="I15" s="16" t="s">
        <v>220</v>
      </c>
      <c r="J15" s="16" t="s">
        <v>221</v>
      </c>
      <c r="K15" s="16">
        <v>3000000</v>
      </c>
      <c r="L15" s="16">
        <v>3000000</v>
      </c>
      <c r="M15" s="17">
        <v>0</v>
      </c>
    </row>
    <row r="16" spans="1:14" s="19" customFormat="1" ht="28.5" customHeight="1" x14ac:dyDescent="0.3">
      <c r="A16" s="300"/>
      <c r="B16" s="303"/>
      <c r="C16" s="306"/>
      <c r="D16" s="16" t="s">
        <v>318</v>
      </c>
      <c r="E16" s="16">
        <v>5700000</v>
      </c>
      <c r="F16" s="16">
        <v>5528460</v>
      </c>
      <c r="G16" s="16">
        <f t="shared" si="0"/>
        <v>171540</v>
      </c>
      <c r="H16" s="16" t="s">
        <v>225</v>
      </c>
      <c r="I16" s="16" t="s">
        <v>226</v>
      </c>
      <c r="J16" s="16" t="s">
        <v>227</v>
      </c>
      <c r="K16" s="16">
        <v>21589325</v>
      </c>
      <c r="L16" s="16">
        <v>21589325</v>
      </c>
      <c r="M16" s="17">
        <v>0</v>
      </c>
    </row>
    <row r="17" spans="1:14" s="19" customFormat="1" ht="28.5" customHeight="1" x14ac:dyDescent="0.3">
      <c r="A17" s="300"/>
      <c r="B17" s="303"/>
      <c r="C17" s="306"/>
      <c r="D17" s="16" t="s">
        <v>319</v>
      </c>
      <c r="E17" s="16">
        <v>360000</v>
      </c>
      <c r="F17" s="16">
        <v>232819</v>
      </c>
      <c r="G17" s="16">
        <f t="shared" si="0"/>
        <v>127181</v>
      </c>
      <c r="H17" s="16"/>
      <c r="I17" s="16"/>
      <c r="J17" s="16" t="s">
        <v>231</v>
      </c>
      <c r="K17" s="16">
        <v>1010091</v>
      </c>
      <c r="L17" s="16">
        <v>1010091</v>
      </c>
      <c r="M17" s="17">
        <v>0</v>
      </c>
    </row>
    <row r="18" spans="1:14" s="19" customFormat="1" ht="28.5" customHeight="1" x14ac:dyDescent="0.3">
      <c r="A18" s="300"/>
      <c r="B18" s="303"/>
      <c r="C18" s="306"/>
      <c r="D18" s="16" t="s">
        <v>320</v>
      </c>
      <c r="E18" s="16">
        <v>3250000</v>
      </c>
      <c r="F18" s="16">
        <v>916330</v>
      </c>
      <c r="G18" s="16">
        <f t="shared" si="0"/>
        <v>2333670</v>
      </c>
      <c r="H18" s="16" t="s">
        <v>233</v>
      </c>
      <c r="I18" s="16" t="s">
        <v>234</v>
      </c>
      <c r="J18" s="16" t="s">
        <v>235</v>
      </c>
      <c r="K18" s="22">
        <v>7000000</v>
      </c>
      <c r="L18" s="16">
        <v>5830998</v>
      </c>
      <c r="M18" s="17">
        <v>1169002</v>
      </c>
    </row>
    <row r="19" spans="1:14" s="19" customFormat="1" ht="28.5" customHeight="1" x14ac:dyDescent="0.3">
      <c r="A19" s="300"/>
      <c r="B19" s="304"/>
      <c r="C19" s="307"/>
      <c r="D19" s="16" t="s">
        <v>321</v>
      </c>
      <c r="E19" s="16">
        <v>200000</v>
      </c>
      <c r="F19" s="16">
        <v>84000</v>
      </c>
      <c r="G19" s="16">
        <f t="shared" si="0"/>
        <v>116000</v>
      </c>
      <c r="H19" s="21"/>
      <c r="I19" s="21"/>
      <c r="J19" s="21" t="s">
        <v>236</v>
      </c>
      <c r="K19" s="23">
        <v>3000000</v>
      </c>
      <c r="L19" s="21">
        <v>2948520</v>
      </c>
      <c r="M19" s="24">
        <v>51480</v>
      </c>
    </row>
    <row r="20" spans="1:14" s="19" customFormat="1" ht="28.5" customHeight="1" x14ac:dyDescent="0.3">
      <c r="A20" s="300"/>
      <c r="B20" s="87" t="s">
        <v>200</v>
      </c>
      <c r="C20" s="16" t="s">
        <v>201</v>
      </c>
      <c r="D20" s="16" t="s">
        <v>239</v>
      </c>
      <c r="E20" s="16">
        <v>21630622</v>
      </c>
      <c r="F20" s="16">
        <v>0</v>
      </c>
      <c r="G20" s="16">
        <f t="shared" si="0"/>
        <v>21630622</v>
      </c>
      <c r="H20" s="16"/>
      <c r="I20" s="16"/>
      <c r="J20" s="16"/>
      <c r="K20" s="16"/>
      <c r="L20" s="16"/>
      <c r="M20" s="17"/>
    </row>
    <row r="21" spans="1:14" s="19" customFormat="1" ht="28.5" customHeight="1" x14ac:dyDescent="0.3">
      <c r="A21" s="300"/>
      <c r="B21" s="87" t="s">
        <v>206</v>
      </c>
      <c r="C21" s="16" t="s">
        <v>240</v>
      </c>
      <c r="D21" s="16" t="s">
        <v>208</v>
      </c>
      <c r="E21" s="16">
        <v>84600000</v>
      </c>
      <c r="F21" s="16">
        <v>72040460</v>
      </c>
      <c r="G21" s="16">
        <v>12559540</v>
      </c>
      <c r="H21" s="16"/>
      <c r="I21" s="16"/>
      <c r="J21" s="16"/>
      <c r="K21" s="16"/>
      <c r="L21" s="16"/>
      <c r="M21" s="17"/>
    </row>
    <row r="22" spans="1:14" s="19" customFormat="1" ht="28.5" customHeight="1" x14ac:dyDescent="0.3">
      <c r="A22" s="300"/>
      <c r="B22" s="87" t="s">
        <v>210</v>
      </c>
      <c r="C22" s="16" t="s">
        <v>211</v>
      </c>
      <c r="D22" s="16" t="s">
        <v>241</v>
      </c>
      <c r="E22" s="16">
        <v>10000000</v>
      </c>
      <c r="F22" s="16">
        <v>7706485</v>
      </c>
      <c r="G22" s="16">
        <v>2293515</v>
      </c>
      <c r="H22" s="16"/>
      <c r="I22" s="16"/>
      <c r="J22" s="16"/>
      <c r="K22" s="16"/>
      <c r="L22" s="16"/>
      <c r="M22" s="17"/>
    </row>
    <row r="23" spans="1:14" s="19" customFormat="1" ht="28.5" customHeight="1" x14ac:dyDescent="0.3">
      <c r="A23" s="300"/>
      <c r="B23" s="87" t="s">
        <v>222</v>
      </c>
      <c r="C23" s="16" t="s">
        <v>223</v>
      </c>
      <c r="D23" s="16" t="s">
        <v>224</v>
      </c>
      <c r="E23" s="16">
        <v>864794</v>
      </c>
      <c r="F23" s="16">
        <v>0</v>
      </c>
      <c r="G23" s="16">
        <v>864794</v>
      </c>
      <c r="H23" s="16"/>
      <c r="I23" s="16"/>
      <c r="J23" s="16"/>
      <c r="K23" s="16"/>
      <c r="L23" s="16"/>
      <c r="M23" s="17"/>
    </row>
    <row r="24" spans="1:14" s="19" customFormat="1" ht="28.5" customHeight="1" x14ac:dyDescent="0.3">
      <c r="A24" s="300"/>
      <c r="B24" s="87" t="s">
        <v>228</v>
      </c>
      <c r="C24" s="16" t="s">
        <v>229</v>
      </c>
      <c r="D24" s="16" t="s">
        <v>242</v>
      </c>
      <c r="E24" s="16">
        <v>200000</v>
      </c>
      <c r="F24" s="16">
        <v>0</v>
      </c>
      <c r="G24" s="16">
        <v>200000</v>
      </c>
      <c r="H24" s="16"/>
      <c r="I24" s="16"/>
      <c r="J24" s="16"/>
      <c r="K24" s="16"/>
      <c r="L24" s="16"/>
      <c r="M24" s="17"/>
    </row>
    <row r="25" spans="1:14" s="19" customFormat="1" ht="28.5" customHeight="1" x14ac:dyDescent="0.3">
      <c r="A25" s="300"/>
      <c r="B25" s="87" t="s">
        <v>232</v>
      </c>
      <c r="C25" s="16" t="s">
        <v>232</v>
      </c>
      <c r="D25" s="16" t="s">
        <v>232</v>
      </c>
      <c r="E25" s="16">
        <v>0</v>
      </c>
      <c r="F25" s="16">
        <v>32913203</v>
      </c>
      <c r="G25" s="16">
        <v>-32913203</v>
      </c>
      <c r="H25" s="16"/>
      <c r="I25" s="16"/>
      <c r="J25" s="16"/>
      <c r="K25" s="22"/>
      <c r="L25" s="16"/>
      <c r="M25" s="17"/>
    </row>
    <row r="26" spans="1:14" s="19" customFormat="1" ht="28.5" customHeight="1" thickBot="1" x14ac:dyDescent="0.35">
      <c r="A26" s="301"/>
      <c r="B26" s="308" t="s">
        <v>246</v>
      </c>
      <c r="C26" s="309"/>
      <c r="D26" s="309"/>
      <c r="E26" s="25">
        <f>SUM(E9:E25)</f>
        <v>182269416</v>
      </c>
      <c r="F26" s="25">
        <f>SUM(F9:F25)</f>
        <v>170394147</v>
      </c>
      <c r="G26" s="25">
        <f>E26-F26</f>
        <v>11875269</v>
      </c>
      <c r="H26" s="309" t="s">
        <v>243</v>
      </c>
      <c r="I26" s="309"/>
      <c r="J26" s="309"/>
      <c r="K26" s="25">
        <f>SUM(K9:K25)</f>
        <v>182269416</v>
      </c>
      <c r="L26" s="25">
        <f>SUM(L9:L25)</f>
        <v>170394147</v>
      </c>
      <c r="M26" s="26">
        <f>K26-L26</f>
        <v>11875269</v>
      </c>
    </row>
    <row r="27" spans="1:14" s="19" customFormat="1" ht="28.5" customHeight="1" x14ac:dyDescent="0.3">
      <c r="A27" s="299" t="s">
        <v>322</v>
      </c>
      <c r="B27" s="302" t="s">
        <v>184</v>
      </c>
      <c r="C27" s="305" t="s">
        <v>185</v>
      </c>
      <c r="D27" s="16" t="s">
        <v>311</v>
      </c>
      <c r="E27" s="16">
        <v>27080000</v>
      </c>
      <c r="F27" s="16">
        <v>26782820</v>
      </c>
      <c r="G27" s="16">
        <f>E27-F27</f>
        <v>297180</v>
      </c>
      <c r="H27" s="16" t="s">
        <v>187</v>
      </c>
      <c r="I27" s="16" t="s">
        <v>188</v>
      </c>
      <c r="J27" s="16" t="s">
        <v>189</v>
      </c>
      <c r="K27" s="16">
        <v>0</v>
      </c>
      <c r="L27" s="16">
        <v>0</v>
      </c>
      <c r="M27" s="17">
        <f>K27-L27</f>
        <v>0</v>
      </c>
      <c r="N27" s="18"/>
    </row>
    <row r="28" spans="1:14" s="19" customFormat="1" ht="28.5" customHeight="1" x14ac:dyDescent="0.3">
      <c r="A28" s="300"/>
      <c r="B28" s="303"/>
      <c r="C28" s="306"/>
      <c r="D28" s="16" t="s">
        <v>312</v>
      </c>
      <c r="E28" s="16">
        <v>1700000</v>
      </c>
      <c r="F28" s="16">
        <v>1610050</v>
      </c>
      <c r="G28" s="16">
        <f t="shared" ref="G28:G43" si="1">E28-F28</f>
        <v>89950</v>
      </c>
      <c r="H28" s="21" t="s">
        <v>192</v>
      </c>
      <c r="I28" s="21" t="s">
        <v>193</v>
      </c>
      <c r="J28" s="16" t="s">
        <v>194</v>
      </c>
      <c r="K28" s="16">
        <v>0</v>
      </c>
      <c r="L28" s="16">
        <v>0</v>
      </c>
      <c r="M28" s="17">
        <f t="shared" ref="M28:M37" si="2">K28-L28</f>
        <v>0</v>
      </c>
      <c r="N28" s="18"/>
    </row>
    <row r="29" spans="1:14" s="19" customFormat="1" ht="28.5" customHeight="1" x14ac:dyDescent="0.3">
      <c r="A29" s="300"/>
      <c r="B29" s="303"/>
      <c r="C29" s="306"/>
      <c r="D29" s="16" t="s">
        <v>313</v>
      </c>
      <c r="E29" s="16">
        <v>2720000</v>
      </c>
      <c r="F29" s="16">
        <v>2671570</v>
      </c>
      <c r="G29" s="16">
        <f t="shared" si="1"/>
        <v>48430</v>
      </c>
      <c r="H29" s="16" t="s">
        <v>197</v>
      </c>
      <c r="I29" s="16" t="s">
        <v>198</v>
      </c>
      <c r="J29" s="16" t="s">
        <v>238</v>
      </c>
      <c r="K29" s="16">
        <v>0</v>
      </c>
      <c r="L29" s="16">
        <v>0</v>
      </c>
      <c r="M29" s="17">
        <f t="shared" si="2"/>
        <v>0</v>
      </c>
      <c r="N29" s="18"/>
    </row>
    <row r="30" spans="1:14" s="19" customFormat="1" ht="28.5" customHeight="1" x14ac:dyDescent="0.3">
      <c r="A30" s="300"/>
      <c r="B30" s="303"/>
      <c r="C30" s="307"/>
      <c r="D30" s="16" t="s">
        <v>314</v>
      </c>
      <c r="E30" s="16">
        <v>0</v>
      </c>
      <c r="F30" s="16">
        <v>0</v>
      </c>
      <c r="G30" s="16">
        <f t="shared" si="1"/>
        <v>0</v>
      </c>
      <c r="H30" s="305" t="s">
        <v>203</v>
      </c>
      <c r="I30" s="305" t="s">
        <v>204</v>
      </c>
      <c r="J30" s="16" t="s">
        <v>205</v>
      </c>
      <c r="K30" s="16">
        <v>34460000</v>
      </c>
      <c r="L30" s="16">
        <v>35455000</v>
      </c>
      <c r="M30" s="17">
        <f t="shared" si="2"/>
        <v>-995000</v>
      </c>
      <c r="N30" s="18"/>
    </row>
    <row r="31" spans="1:14" s="19" customFormat="1" ht="28.5" customHeight="1" x14ac:dyDescent="0.3">
      <c r="A31" s="300"/>
      <c r="B31" s="303"/>
      <c r="C31" s="305" t="s">
        <v>190</v>
      </c>
      <c r="D31" s="16" t="s">
        <v>316</v>
      </c>
      <c r="E31" s="16">
        <v>100000</v>
      </c>
      <c r="F31" s="20">
        <v>0</v>
      </c>
      <c r="G31" s="16">
        <f t="shared" si="1"/>
        <v>100000</v>
      </c>
      <c r="H31" s="307"/>
      <c r="I31" s="307"/>
      <c r="J31" s="16" t="s">
        <v>209</v>
      </c>
      <c r="K31" s="16">
        <v>17400000</v>
      </c>
      <c r="L31" s="16">
        <v>18079376</v>
      </c>
      <c r="M31" s="17">
        <f t="shared" si="2"/>
        <v>-679376</v>
      </c>
    </row>
    <row r="32" spans="1:14" s="19" customFormat="1" ht="28.5" customHeight="1" x14ac:dyDescent="0.3">
      <c r="A32" s="300"/>
      <c r="B32" s="303"/>
      <c r="C32" s="307"/>
      <c r="D32" s="16" t="s">
        <v>315</v>
      </c>
      <c r="E32" s="16">
        <v>100000</v>
      </c>
      <c r="F32" s="20">
        <v>0</v>
      </c>
      <c r="G32" s="16">
        <f t="shared" si="1"/>
        <v>100000</v>
      </c>
      <c r="H32" s="16" t="s">
        <v>213</v>
      </c>
      <c r="I32" s="16" t="s">
        <v>214</v>
      </c>
      <c r="J32" s="16" t="s">
        <v>215</v>
      </c>
      <c r="K32" s="16">
        <v>0</v>
      </c>
      <c r="L32" s="16">
        <v>0</v>
      </c>
      <c r="M32" s="17">
        <f t="shared" si="2"/>
        <v>0</v>
      </c>
    </row>
    <row r="33" spans="1:14" s="19" customFormat="1" ht="28.5" customHeight="1" x14ac:dyDescent="0.3">
      <c r="A33" s="300"/>
      <c r="B33" s="303"/>
      <c r="C33" s="305" t="s">
        <v>195</v>
      </c>
      <c r="D33" s="16" t="s">
        <v>317</v>
      </c>
      <c r="E33" s="16">
        <v>0</v>
      </c>
      <c r="F33" s="16">
        <v>0</v>
      </c>
      <c r="G33" s="16">
        <f t="shared" si="1"/>
        <v>0</v>
      </c>
      <c r="H33" s="16" t="s">
        <v>219</v>
      </c>
      <c r="I33" s="16" t="s">
        <v>220</v>
      </c>
      <c r="J33" s="16" t="s">
        <v>221</v>
      </c>
      <c r="K33" s="16">
        <v>3000000</v>
      </c>
      <c r="L33" s="16">
        <v>2884285</v>
      </c>
      <c r="M33" s="17">
        <f t="shared" si="2"/>
        <v>115715</v>
      </c>
    </row>
    <row r="34" spans="1:14" s="19" customFormat="1" ht="28.5" customHeight="1" x14ac:dyDescent="0.3">
      <c r="A34" s="300"/>
      <c r="B34" s="303"/>
      <c r="C34" s="306"/>
      <c r="D34" s="16" t="s">
        <v>318</v>
      </c>
      <c r="E34" s="16"/>
      <c r="F34" s="16"/>
      <c r="G34" s="16">
        <f t="shared" si="1"/>
        <v>0</v>
      </c>
      <c r="H34" s="305" t="s">
        <v>225</v>
      </c>
      <c r="I34" s="305" t="s">
        <v>226</v>
      </c>
      <c r="J34" s="16" t="s">
        <v>227</v>
      </c>
      <c r="K34" s="16">
        <v>3773253</v>
      </c>
      <c r="L34" s="16">
        <v>3773253</v>
      </c>
      <c r="M34" s="17">
        <f t="shared" si="2"/>
        <v>0</v>
      </c>
    </row>
    <row r="35" spans="1:14" s="19" customFormat="1" ht="28.5" customHeight="1" x14ac:dyDescent="0.3">
      <c r="A35" s="300"/>
      <c r="B35" s="303"/>
      <c r="C35" s="306"/>
      <c r="D35" s="16" t="s">
        <v>319</v>
      </c>
      <c r="E35" s="16">
        <v>250000</v>
      </c>
      <c r="F35" s="16">
        <v>219830</v>
      </c>
      <c r="G35" s="16">
        <f t="shared" si="1"/>
        <v>30170</v>
      </c>
      <c r="H35" s="307"/>
      <c r="I35" s="307"/>
      <c r="J35" s="16" t="s">
        <v>231</v>
      </c>
      <c r="K35" s="16">
        <v>9943146</v>
      </c>
      <c r="L35" s="16">
        <v>9943146</v>
      </c>
      <c r="M35" s="17">
        <f t="shared" si="2"/>
        <v>0</v>
      </c>
    </row>
    <row r="36" spans="1:14" s="19" customFormat="1" ht="28.5" customHeight="1" x14ac:dyDescent="0.3">
      <c r="A36" s="300"/>
      <c r="B36" s="303"/>
      <c r="C36" s="306"/>
      <c r="D36" s="16" t="s">
        <v>320</v>
      </c>
      <c r="E36" s="16">
        <v>2500000</v>
      </c>
      <c r="F36" s="16">
        <v>2207560</v>
      </c>
      <c r="G36" s="16">
        <f t="shared" si="1"/>
        <v>292440</v>
      </c>
      <c r="H36" s="305" t="s">
        <v>233</v>
      </c>
      <c r="I36" s="305" t="s">
        <v>234</v>
      </c>
      <c r="J36" s="16" t="s">
        <v>235</v>
      </c>
      <c r="K36" s="22">
        <v>23601</v>
      </c>
      <c r="L36" s="16">
        <v>2780</v>
      </c>
      <c r="M36" s="17">
        <f t="shared" si="2"/>
        <v>20821</v>
      </c>
    </row>
    <row r="37" spans="1:14" s="19" customFormat="1" ht="28.5" customHeight="1" x14ac:dyDescent="0.3">
      <c r="A37" s="300"/>
      <c r="B37" s="304"/>
      <c r="C37" s="307"/>
      <c r="D37" s="16" t="s">
        <v>321</v>
      </c>
      <c r="E37" s="16">
        <v>0</v>
      </c>
      <c r="F37" s="16">
        <v>0</v>
      </c>
      <c r="G37" s="16">
        <f t="shared" si="1"/>
        <v>0</v>
      </c>
      <c r="H37" s="307"/>
      <c r="I37" s="307"/>
      <c r="J37" s="21" t="s">
        <v>236</v>
      </c>
      <c r="K37" s="23">
        <v>1400000</v>
      </c>
      <c r="L37" s="21">
        <v>1465499</v>
      </c>
      <c r="M37" s="17">
        <f t="shared" si="2"/>
        <v>-65499</v>
      </c>
    </row>
    <row r="38" spans="1:14" s="19" customFormat="1" ht="28.5" customHeight="1" x14ac:dyDescent="0.3">
      <c r="A38" s="300"/>
      <c r="B38" s="87" t="s">
        <v>200</v>
      </c>
      <c r="C38" s="16" t="s">
        <v>201</v>
      </c>
      <c r="D38" s="16" t="s">
        <v>239</v>
      </c>
      <c r="E38" s="16">
        <v>0</v>
      </c>
      <c r="F38" s="16">
        <v>0</v>
      </c>
      <c r="G38" s="16">
        <f t="shared" si="1"/>
        <v>0</v>
      </c>
      <c r="H38" s="16"/>
      <c r="I38" s="16"/>
      <c r="J38" s="16"/>
      <c r="K38" s="16"/>
      <c r="L38" s="16"/>
      <c r="M38" s="17"/>
    </row>
    <row r="39" spans="1:14" s="19" customFormat="1" ht="28.5" customHeight="1" x14ac:dyDescent="0.3">
      <c r="A39" s="300"/>
      <c r="B39" s="87" t="s">
        <v>206</v>
      </c>
      <c r="C39" s="16" t="s">
        <v>240</v>
      </c>
      <c r="D39" s="16" t="s">
        <v>208</v>
      </c>
      <c r="E39" s="16">
        <v>11000000</v>
      </c>
      <c r="F39" s="16">
        <v>7774840</v>
      </c>
      <c r="G39" s="16">
        <f t="shared" si="1"/>
        <v>3225160</v>
      </c>
      <c r="H39" s="16"/>
      <c r="I39" s="16"/>
      <c r="J39" s="16"/>
      <c r="K39" s="16"/>
      <c r="L39" s="16"/>
      <c r="M39" s="17"/>
    </row>
    <row r="40" spans="1:14" s="19" customFormat="1" ht="28.5" customHeight="1" x14ac:dyDescent="0.3">
      <c r="A40" s="300"/>
      <c r="B40" s="87" t="s">
        <v>210</v>
      </c>
      <c r="C40" s="16" t="s">
        <v>211</v>
      </c>
      <c r="D40" s="16" t="s">
        <v>241</v>
      </c>
      <c r="E40" s="16">
        <v>24000000</v>
      </c>
      <c r="F40" s="16">
        <v>24000000</v>
      </c>
      <c r="G40" s="16">
        <f t="shared" si="1"/>
        <v>0</v>
      </c>
      <c r="H40" s="16"/>
      <c r="I40" s="16"/>
      <c r="J40" s="16"/>
      <c r="K40" s="16"/>
      <c r="L40" s="16"/>
      <c r="M40" s="17"/>
    </row>
    <row r="41" spans="1:14" s="19" customFormat="1" ht="28.5" customHeight="1" x14ac:dyDescent="0.3">
      <c r="A41" s="300"/>
      <c r="B41" s="87" t="s">
        <v>222</v>
      </c>
      <c r="C41" s="16" t="s">
        <v>223</v>
      </c>
      <c r="D41" s="16" t="s">
        <v>224</v>
      </c>
      <c r="E41" s="16">
        <v>550000</v>
      </c>
      <c r="F41" s="16">
        <v>0</v>
      </c>
      <c r="G41" s="16">
        <f t="shared" si="1"/>
        <v>550000</v>
      </c>
      <c r="H41" s="16"/>
      <c r="I41" s="16"/>
      <c r="J41" s="16"/>
      <c r="K41" s="16"/>
      <c r="L41" s="16"/>
      <c r="M41" s="17"/>
    </row>
    <row r="42" spans="1:14" s="19" customFormat="1" ht="28.5" customHeight="1" x14ac:dyDescent="0.3">
      <c r="A42" s="300"/>
      <c r="B42" s="87" t="s">
        <v>228</v>
      </c>
      <c r="C42" s="16" t="s">
        <v>229</v>
      </c>
      <c r="D42" s="16" t="s">
        <v>242</v>
      </c>
      <c r="E42" s="16">
        <v>0</v>
      </c>
      <c r="F42" s="16">
        <v>0</v>
      </c>
      <c r="G42" s="16">
        <f t="shared" si="1"/>
        <v>0</v>
      </c>
      <c r="H42" s="16"/>
      <c r="I42" s="16"/>
      <c r="J42" s="16"/>
      <c r="K42" s="16"/>
      <c r="L42" s="16"/>
      <c r="M42" s="17"/>
    </row>
    <row r="43" spans="1:14" s="19" customFormat="1" ht="28.5" customHeight="1" x14ac:dyDescent="0.3">
      <c r="A43" s="300"/>
      <c r="B43" s="87" t="s">
        <v>232</v>
      </c>
      <c r="C43" s="16" t="s">
        <v>232</v>
      </c>
      <c r="D43" s="16" t="s">
        <v>232</v>
      </c>
      <c r="E43" s="16">
        <v>0</v>
      </c>
      <c r="F43" s="16">
        <v>6336669</v>
      </c>
      <c r="G43" s="16">
        <f t="shared" si="1"/>
        <v>-6336669</v>
      </c>
      <c r="H43" s="16"/>
      <c r="I43" s="16"/>
      <c r="J43" s="16"/>
      <c r="K43" s="22"/>
      <c r="L43" s="16"/>
      <c r="M43" s="17"/>
    </row>
    <row r="44" spans="1:14" s="19" customFormat="1" ht="28.5" customHeight="1" thickBot="1" x14ac:dyDescent="0.35">
      <c r="A44" s="301"/>
      <c r="B44" s="308" t="s">
        <v>246</v>
      </c>
      <c r="C44" s="309"/>
      <c r="D44" s="309"/>
      <c r="E44" s="25">
        <f>SUM(E27:E43)</f>
        <v>70000000</v>
      </c>
      <c r="F44" s="25">
        <f>SUM(F27:F43)</f>
        <v>71603339</v>
      </c>
      <c r="G44" s="25">
        <f>E44-F44</f>
        <v>-1603339</v>
      </c>
      <c r="H44" s="309" t="s">
        <v>243</v>
      </c>
      <c r="I44" s="309"/>
      <c r="J44" s="309"/>
      <c r="K44" s="25">
        <f>SUM(K27:K43)</f>
        <v>70000000</v>
      </c>
      <c r="L44" s="25">
        <f>SUM(L27:L43)</f>
        <v>71603339</v>
      </c>
      <c r="M44" s="26">
        <f>K44-L44</f>
        <v>-1603339</v>
      </c>
    </row>
    <row r="45" spans="1:14" s="19" customFormat="1" ht="28.5" customHeight="1" x14ac:dyDescent="0.3">
      <c r="A45" s="299" t="s">
        <v>324</v>
      </c>
      <c r="B45" s="302" t="s">
        <v>184</v>
      </c>
      <c r="C45" s="305" t="s">
        <v>185</v>
      </c>
      <c r="D45" s="16" t="s">
        <v>311</v>
      </c>
      <c r="E45" s="16">
        <v>22278240</v>
      </c>
      <c r="F45" s="16">
        <v>22278240</v>
      </c>
      <c r="G45" s="16">
        <f>E45-F45</f>
        <v>0</v>
      </c>
      <c r="H45" s="16" t="s">
        <v>187</v>
      </c>
      <c r="I45" s="16" t="s">
        <v>188</v>
      </c>
      <c r="J45" s="16" t="s">
        <v>189</v>
      </c>
      <c r="K45" s="16">
        <v>0</v>
      </c>
      <c r="L45" s="16">
        <v>0</v>
      </c>
      <c r="M45" s="17">
        <f>K45-L45</f>
        <v>0</v>
      </c>
      <c r="N45" s="18"/>
    </row>
    <row r="46" spans="1:14" s="19" customFormat="1" ht="28.5" customHeight="1" x14ac:dyDescent="0.3">
      <c r="A46" s="300"/>
      <c r="B46" s="303"/>
      <c r="C46" s="306"/>
      <c r="D46" s="16" t="s">
        <v>312</v>
      </c>
      <c r="E46" s="16">
        <v>1856520</v>
      </c>
      <c r="F46" s="16">
        <v>1856520</v>
      </c>
      <c r="G46" s="16">
        <f t="shared" ref="G46:G61" si="3">E46-F46</f>
        <v>0</v>
      </c>
      <c r="H46" s="21" t="s">
        <v>192</v>
      </c>
      <c r="I46" s="21" t="s">
        <v>193</v>
      </c>
      <c r="J46" s="16" t="s">
        <v>194</v>
      </c>
      <c r="K46" s="16">
        <v>0</v>
      </c>
      <c r="L46" s="16">
        <v>0</v>
      </c>
      <c r="M46" s="17">
        <f t="shared" ref="M46:M61" si="4">K46-L46</f>
        <v>0</v>
      </c>
      <c r="N46" s="18"/>
    </row>
    <row r="47" spans="1:14" s="19" customFormat="1" ht="28.5" customHeight="1" x14ac:dyDescent="0.3">
      <c r="A47" s="300"/>
      <c r="B47" s="303"/>
      <c r="C47" s="306"/>
      <c r="D47" s="16" t="s">
        <v>313</v>
      </c>
      <c r="E47" s="16">
        <v>2152740</v>
      </c>
      <c r="F47" s="16">
        <v>2146000</v>
      </c>
      <c r="G47" s="16">
        <f t="shared" si="3"/>
        <v>6740</v>
      </c>
      <c r="H47" s="16" t="s">
        <v>197</v>
      </c>
      <c r="I47" s="16" t="s">
        <v>198</v>
      </c>
      <c r="J47" s="16" t="s">
        <v>238</v>
      </c>
      <c r="K47" s="16">
        <v>0</v>
      </c>
      <c r="L47" s="16">
        <v>0</v>
      </c>
      <c r="M47" s="17">
        <f t="shared" si="4"/>
        <v>0</v>
      </c>
      <c r="N47" s="18"/>
    </row>
    <row r="48" spans="1:14" s="19" customFormat="1" ht="28.5" customHeight="1" x14ac:dyDescent="0.3">
      <c r="A48" s="300"/>
      <c r="B48" s="303"/>
      <c r="C48" s="307"/>
      <c r="D48" s="16" t="s">
        <v>314</v>
      </c>
      <c r="E48" s="16">
        <v>0</v>
      </c>
      <c r="F48" s="16">
        <v>0</v>
      </c>
      <c r="G48" s="16">
        <f t="shared" si="3"/>
        <v>0</v>
      </c>
      <c r="H48" s="305" t="s">
        <v>203</v>
      </c>
      <c r="I48" s="305" t="s">
        <v>204</v>
      </c>
      <c r="J48" s="16" t="s">
        <v>205</v>
      </c>
      <c r="K48" s="16">
        <v>14852160</v>
      </c>
      <c r="L48" s="16">
        <v>14852160</v>
      </c>
      <c r="M48" s="17">
        <f t="shared" si="4"/>
        <v>0</v>
      </c>
      <c r="N48" s="18"/>
    </row>
    <row r="49" spans="1:13" s="19" customFormat="1" ht="28.5" customHeight="1" x14ac:dyDescent="0.3">
      <c r="A49" s="300"/>
      <c r="B49" s="303"/>
      <c r="C49" s="305" t="s">
        <v>190</v>
      </c>
      <c r="D49" s="16" t="s">
        <v>316</v>
      </c>
      <c r="E49" s="16">
        <v>0</v>
      </c>
      <c r="F49" s="20">
        <v>0</v>
      </c>
      <c r="G49" s="16">
        <f t="shared" si="3"/>
        <v>0</v>
      </c>
      <c r="H49" s="307"/>
      <c r="I49" s="307"/>
      <c r="J49" s="16" t="s">
        <v>209</v>
      </c>
      <c r="K49" s="16">
        <v>0</v>
      </c>
      <c r="L49" s="16">
        <v>0</v>
      </c>
      <c r="M49" s="17">
        <f t="shared" si="4"/>
        <v>0</v>
      </c>
    </row>
    <row r="50" spans="1:13" s="19" customFormat="1" ht="28.5" customHeight="1" x14ac:dyDescent="0.3">
      <c r="A50" s="300"/>
      <c r="B50" s="303"/>
      <c r="C50" s="307"/>
      <c r="D50" s="16" t="s">
        <v>315</v>
      </c>
      <c r="E50" s="16">
        <v>0</v>
      </c>
      <c r="F50" s="20">
        <v>0</v>
      </c>
      <c r="G50" s="16">
        <f t="shared" si="3"/>
        <v>0</v>
      </c>
      <c r="H50" s="16" t="s">
        <v>213</v>
      </c>
      <c r="I50" s="16" t="s">
        <v>214</v>
      </c>
      <c r="J50" s="16" t="s">
        <v>215</v>
      </c>
      <c r="K50" s="16"/>
      <c r="L50" s="16"/>
      <c r="M50" s="17">
        <f t="shared" si="4"/>
        <v>0</v>
      </c>
    </row>
    <row r="51" spans="1:13" s="19" customFormat="1" ht="28.5" customHeight="1" x14ac:dyDescent="0.3">
      <c r="A51" s="300"/>
      <c r="B51" s="303"/>
      <c r="C51" s="305" t="s">
        <v>195</v>
      </c>
      <c r="D51" s="16" t="s">
        <v>317</v>
      </c>
      <c r="E51" s="16">
        <v>0</v>
      </c>
      <c r="F51" s="20">
        <v>0</v>
      </c>
      <c r="G51" s="16">
        <f t="shared" si="3"/>
        <v>0</v>
      </c>
      <c r="H51" s="16" t="s">
        <v>219</v>
      </c>
      <c r="I51" s="16" t="s">
        <v>220</v>
      </c>
      <c r="J51" s="16" t="s">
        <v>221</v>
      </c>
      <c r="K51" s="16">
        <v>38573956</v>
      </c>
      <c r="L51" s="16">
        <v>38574196</v>
      </c>
      <c r="M51" s="17">
        <f t="shared" si="4"/>
        <v>-240</v>
      </c>
    </row>
    <row r="52" spans="1:13" s="19" customFormat="1" ht="28.5" customHeight="1" x14ac:dyDescent="0.3">
      <c r="A52" s="300"/>
      <c r="B52" s="303"/>
      <c r="C52" s="306"/>
      <c r="D52" s="16" t="s">
        <v>318</v>
      </c>
      <c r="E52" s="16">
        <v>0</v>
      </c>
      <c r="F52" s="20">
        <v>0</v>
      </c>
      <c r="G52" s="16">
        <f t="shared" si="3"/>
        <v>0</v>
      </c>
      <c r="H52" s="305" t="s">
        <v>225</v>
      </c>
      <c r="I52" s="305" t="s">
        <v>226</v>
      </c>
      <c r="J52" s="16" t="s">
        <v>227</v>
      </c>
      <c r="K52" s="16">
        <v>5444143</v>
      </c>
      <c r="L52" s="16">
        <v>5444143</v>
      </c>
      <c r="M52" s="17">
        <f t="shared" si="4"/>
        <v>0</v>
      </c>
    </row>
    <row r="53" spans="1:13" s="19" customFormat="1" ht="28.5" customHeight="1" x14ac:dyDescent="0.3">
      <c r="A53" s="300"/>
      <c r="B53" s="303"/>
      <c r="C53" s="306"/>
      <c r="D53" s="16" t="s">
        <v>319</v>
      </c>
      <c r="E53" s="16">
        <v>0</v>
      </c>
      <c r="F53" s="20">
        <v>0</v>
      </c>
      <c r="G53" s="16">
        <f t="shared" si="3"/>
        <v>0</v>
      </c>
      <c r="H53" s="307"/>
      <c r="I53" s="307"/>
      <c r="J53" s="16" t="s">
        <v>231</v>
      </c>
      <c r="K53" s="16">
        <v>2581489</v>
      </c>
      <c r="L53" s="16">
        <v>2581489</v>
      </c>
      <c r="M53" s="17">
        <f t="shared" si="4"/>
        <v>0</v>
      </c>
    </row>
    <row r="54" spans="1:13" s="19" customFormat="1" ht="28.5" customHeight="1" x14ac:dyDescent="0.3">
      <c r="A54" s="300"/>
      <c r="B54" s="303"/>
      <c r="C54" s="306"/>
      <c r="D54" s="16" t="s">
        <v>320</v>
      </c>
      <c r="E54" s="16">
        <v>0</v>
      </c>
      <c r="F54" s="20">
        <v>0</v>
      </c>
      <c r="G54" s="16">
        <f t="shared" si="3"/>
        <v>0</v>
      </c>
      <c r="H54" s="305" t="s">
        <v>233</v>
      </c>
      <c r="I54" s="305" t="s">
        <v>234</v>
      </c>
      <c r="J54" s="16" t="s">
        <v>235</v>
      </c>
      <c r="K54" s="22">
        <v>1032</v>
      </c>
      <c r="L54" s="16">
        <v>483</v>
      </c>
      <c r="M54" s="17">
        <f t="shared" si="4"/>
        <v>549</v>
      </c>
    </row>
    <row r="55" spans="1:13" s="19" customFormat="1" ht="28.5" customHeight="1" x14ac:dyDescent="0.3">
      <c r="A55" s="300"/>
      <c r="B55" s="304"/>
      <c r="C55" s="307"/>
      <c r="D55" s="16" t="s">
        <v>321</v>
      </c>
      <c r="E55" s="16">
        <v>0</v>
      </c>
      <c r="F55" s="20">
        <v>0</v>
      </c>
      <c r="G55" s="16">
        <f t="shared" si="3"/>
        <v>0</v>
      </c>
      <c r="H55" s="307"/>
      <c r="I55" s="307"/>
      <c r="J55" s="21" t="s">
        <v>236</v>
      </c>
      <c r="K55" s="23">
        <v>2801220</v>
      </c>
      <c r="L55" s="21">
        <v>2691220</v>
      </c>
      <c r="M55" s="17">
        <f t="shared" si="4"/>
        <v>110000</v>
      </c>
    </row>
    <row r="56" spans="1:13" s="19" customFormat="1" ht="28.5" customHeight="1" x14ac:dyDescent="0.3">
      <c r="A56" s="300"/>
      <c r="B56" s="87" t="s">
        <v>200</v>
      </c>
      <c r="C56" s="16" t="s">
        <v>201</v>
      </c>
      <c r="D56" s="16" t="s">
        <v>239</v>
      </c>
      <c r="E56" s="16">
        <v>1739000</v>
      </c>
      <c r="F56" s="16">
        <v>0</v>
      </c>
      <c r="G56" s="16">
        <f t="shared" si="3"/>
        <v>1739000</v>
      </c>
      <c r="H56" s="16"/>
      <c r="I56" s="16"/>
      <c r="J56" s="16"/>
      <c r="K56" s="16"/>
      <c r="L56" s="16"/>
      <c r="M56" s="17">
        <f t="shared" si="4"/>
        <v>0</v>
      </c>
    </row>
    <row r="57" spans="1:13" s="19" customFormat="1" ht="28.5" customHeight="1" x14ac:dyDescent="0.3">
      <c r="A57" s="300"/>
      <c r="B57" s="87" t="s">
        <v>206</v>
      </c>
      <c r="C57" s="16" t="s">
        <v>240</v>
      </c>
      <c r="D57" s="16" t="s">
        <v>208</v>
      </c>
      <c r="E57" s="16">
        <v>0</v>
      </c>
      <c r="F57" s="16">
        <v>0</v>
      </c>
      <c r="G57" s="16">
        <f t="shared" si="3"/>
        <v>0</v>
      </c>
      <c r="H57" s="16"/>
      <c r="I57" s="16"/>
      <c r="J57" s="16"/>
      <c r="K57" s="16"/>
      <c r="L57" s="16"/>
      <c r="M57" s="17">
        <f t="shared" si="4"/>
        <v>0</v>
      </c>
    </row>
    <row r="58" spans="1:13" s="19" customFormat="1" ht="28.5" customHeight="1" x14ac:dyDescent="0.3">
      <c r="A58" s="300"/>
      <c r="B58" s="87" t="s">
        <v>210</v>
      </c>
      <c r="C58" s="16" t="s">
        <v>211</v>
      </c>
      <c r="D58" s="16" t="s">
        <v>241</v>
      </c>
      <c r="E58" s="16">
        <v>36177500</v>
      </c>
      <c r="F58" s="16">
        <v>36177500</v>
      </c>
      <c r="G58" s="16">
        <f t="shared" si="3"/>
        <v>0</v>
      </c>
      <c r="H58" s="16"/>
      <c r="I58" s="16"/>
      <c r="J58" s="16"/>
      <c r="K58" s="16"/>
      <c r="L58" s="16"/>
      <c r="M58" s="17">
        <f t="shared" si="4"/>
        <v>0</v>
      </c>
    </row>
    <row r="59" spans="1:13" s="19" customFormat="1" ht="28.5" customHeight="1" x14ac:dyDescent="0.3">
      <c r="A59" s="300"/>
      <c r="B59" s="87" t="s">
        <v>222</v>
      </c>
      <c r="C59" s="16" t="s">
        <v>223</v>
      </c>
      <c r="D59" s="16" t="s">
        <v>224</v>
      </c>
      <c r="E59" s="16">
        <v>50000</v>
      </c>
      <c r="F59" s="16">
        <v>47780</v>
      </c>
      <c r="G59" s="16">
        <f t="shared" si="3"/>
        <v>2220</v>
      </c>
      <c r="H59" s="16"/>
      <c r="I59" s="16"/>
      <c r="J59" s="16"/>
      <c r="K59" s="16"/>
      <c r="L59" s="16"/>
      <c r="M59" s="17">
        <f t="shared" si="4"/>
        <v>0</v>
      </c>
    </row>
    <row r="60" spans="1:13" s="19" customFormat="1" ht="28.5" customHeight="1" x14ac:dyDescent="0.3">
      <c r="A60" s="300"/>
      <c r="B60" s="87" t="s">
        <v>228</v>
      </c>
      <c r="C60" s="16" t="s">
        <v>229</v>
      </c>
      <c r="D60" s="16" t="s">
        <v>242</v>
      </c>
      <c r="E60" s="16">
        <v>0</v>
      </c>
      <c r="F60" s="16">
        <v>0</v>
      </c>
      <c r="G60" s="16">
        <f t="shared" si="3"/>
        <v>0</v>
      </c>
      <c r="H60" s="16"/>
      <c r="I60" s="16"/>
      <c r="J60" s="16"/>
      <c r="K60" s="16"/>
      <c r="L60" s="16"/>
      <c r="M60" s="17">
        <f t="shared" si="4"/>
        <v>0</v>
      </c>
    </row>
    <row r="61" spans="1:13" s="19" customFormat="1" ht="28.5" customHeight="1" x14ac:dyDescent="0.3">
      <c r="A61" s="300"/>
      <c r="B61" s="87" t="s">
        <v>232</v>
      </c>
      <c r="C61" s="16" t="s">
        <v>232</v>
      </c>
      <c r="D61" s="16" t="s">
        <v>232</v>
      </c>
      <c r="E61" s="16"/>
      <c r="F61" s="16">
        <v>1637651</v>
      </c>
      <c r="G61" s="16">
        <f t="shared" si="3"/>
        <v>-1637651</v>
      </c>
      <c r="H61" s="16"/>
      <c r="I61" s="16"/>
      <c r="J61" s="16"/>
      <c r="K61" s="22"/>
      <c r="L61" s="16"/>
      <c r="M61" s="17">
        <f t="shared" si="4"/>
        <v>0</v>
      </c>
    </row>
    <row r="62" spans="1:13" s="19" customFormat="1" ht="28.5" customHeight="1" thickBot="1" x14ac:dyDescent="0.35">
      <c r="A62" s="301"/>
      <c r="B62" s="308" t="s">
        <v>246</v>
      </c>
      <c r="C62" s="309"/>
      <c r="D62" s="309"/>
      <c r="E62" s="25">
        <f>SUM(E45:E61)</f>
        <v>64254000</v>
      </c>
      <c r="F62" s="25">
        <f>SUM(F45:F61)</f>
        <v>64143691</v>
      </c>
      <c r="G62" s="25">
        <f>E62-F62</f>
        <v>110309</v>
      </c>
      <c r="H62" s="309" t="s">
        <v>243</v>
      </c>
      <c r="I62" s="309"/>
      <c r="J62" s="309"/>
      <c r="K62" s="25">
        <f>SUM(K45:K61)</f>
        <v>64254000</v>
      </c>
      <c r="L62" s="25">
        <f>SUM(L45:L61)</f>
        <v>64143691</v>
      </c>
      <c r="M62" s="26">
        <f>K62-L62</f>
        <v>110309</v>
      </c>
    </row>
    <row r="64" spans="1:13" ht="34.5" customHeight="1" x14ac:dyDescent="0.3">
      <c r="A64" s="68"/>
      <c r="B64" s="298" t="s">
        <v>244</v>
      </c>
      <c r="C64" s="298"/>
      <c r="D64" s="298"/>
      <c r="E64" s="69">
        <f>E26+E44+E62</f>
        <v>316523416</v>
      </c>
      <c r="F64" s="69">
        <f t="shared" ref="F64:G64" si="5">F26+F44+F62</f>
        <v>306141177</v>
      </c>
      <c r="G64" s="69">
        <f t="shared" si="5"/>
        <v>10382239</v>
      </c>
      <c r="H64" s="298" t="s">
        <v>244</v>
      </c>
      <c r="I64" s="298"/>
      <c r="J64" s="298"/>
      <c r="K64" s="69">
        <f>K26+K44+K62</f>
        <v>316523416</v>
      </c>
      <c r="L64" s="69">
        <f t="shared" ref="L64:M64" si="6">L26+L44+L62</f>
        <v>306141177</v>
      </c>
      <c r="M64" s="69">
        <f t="shared" si="6"/>
        <v>10382239</v>
      </c>
    </row>
  </sheetData>
  <mergeCells count="53"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F7:F8"/>
    <mergeCell ref="G7:G8"/>
    <mergeCell ref="H7:J7"/>
    <mergeCell ref="K7:K8"/>
    <mergeCell ref="L7:L8"/>
    <mergeCell ref="B9:B19"/>
    <mergeCell ref="C9:C12"/>
    <mergeCell ref="H12:H13"/>
    <mergeCell ref="I12:I13"/>
    <mergeCell ref="C13:C14"/>
    <mergeCell ref="C15:C19"/>
    <mergeCell ref="C33:C37"/>
    <mergeCell ref="B44:D44"/>
    <mergeCell ref="H44:J44"/>
    <mergeCell ref="A9:A26"/>
    <mergeCell ref="A27:A44"/>
    <mergeCell ref="H34:H35"/>
    <mergeCell ref="I34:I35"/>
    <mergeCell ref="H36:H37"/>
    <mergeCell ref="I36:I37"/>
    <mergeCell ref="B27:B37"/>
    <mergeCell ref="C27:C30"/>
    <mergeCell ref="H30:H31"/>
    <mergeCell ref="I30:I31"/>
    <mergeCell ref="C31:C32"/>
    <mergeCell ref="B26:D26"/>
    <mergeCell ref="H26:J26"/>
    <mergeCell ref="B64:D64"/>
    <mergeCell ref="H64:J64"/>
    <mergeCell ref="A45:A62"/>
    <mergeCell ref="B45:B55"/>
    <mergeCell ref="C45:C48"/>
    <mergeCell ref="C49:C50"/>
    <mergeCell ref="C51:C55"/>
    <mergeCell ref="H52:H53"/>
    <mergeCell ref="H48:H49"/>
    <mergeCell ref="I48:I49"/>
    <mergeCell ref="I52:I53"/>
    <mergeCell ref="H54:H55"/>
    <mergeCell ref="I54:I55"/>
    <mergeCell ref="B62:D62"/>
    <mergeCell ref="H62:J62"/>
  </mergeCells>
  <phoneticPr fontId="3" type="noConversion"/>
  <pageMargins left="0.7" right="0.7" top="0.75" bottom="0.75" header="0.3" footer="0.3"/>
  <pageSetup paperSize="8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opLeftCell="A7" zoomScale="70" zoomScaleNormal="70" workbookViewId="0">
      <selection activeCell="D24" sqref="D24"/>
    </sheetView>
  </sheetViews>
  <sheetFormatPr defaultRowHeight="16.5" x14ac:dyDescent="0.3"/>
  <cols>
    <col min="1" max="1" width="4.5" style="5" customWidth="1"/>
    <col min="2" max="2" width="14.875" style="5" customWidth="1"/>
    <col min="3" max="3" width="15.25" style="5" customWidth="1"/>
    <col min="4" max="4" width="24.125" style="5" customWidth="1"/>
    <col min="5" max="7" width="16.375" style="5" customWidth="1"/>
    <col min="8" max="8" width="14" style="5" customWidth="1"/>
    <col min="9" max="9" width="16.625" style="5" customWidth="1"/>
    <col min="10" max="10" width="21" style="5" customWidth="1"/>
    <col min="11" max="13" width="16.375" style="5" customWidth="1"/>
    <col min="14" max="14" width="13.25" style="5" customWidth="1"/>
    <col min="15" max="16384" width="9" style="5"/>
  </cols>
  <sheetData>
    <row r="1" spans="1:14" x14ac:dyDescent="0.3">
      <c r="A1" s="310" t="s">
        <v>256</v>
      </c>
      <c r="B1" s="310"/>
      <c r="C1" s="310"/>
      <c r="D1" s="310"/>
      <c r="E1" s="8"/>
      <c r="F1" s="1"/>
      <c r="G1" s="1"/>
      <c r="H1" s="1"/>
      <c r="I1" s="1"/>
      <c r="J1" s="1"/>
      <c r="K1" s="1"/>
      <c r="L1" s="1"/>
      <c r="M1" s="1"/>
    </row>
    <row r="2" spans="1:14" ht="21" x14ac:dyDescent="0.3">
      <c r="A2" s="236" t="s">
        <v>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</row>
    <row r="3" spans="1:14" ht="24" x14ac:dyDescent="0.3">
      <c r="A3" s="237" t="s">
        <v>323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</row>
    <row r="4" spans="1:14" x14ac:dyDescent="0.3">
      <c r="A4" s="238" t="s">
        <v>68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</row>
    <row r="5" spans="1:14" ht="17.25" thickBot="1" x14ac:dyDescent="0.35">
      <c r="A5" s="311" t="s">
        <v>1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</row>
    <row r="6" spans="1:14" ht="28.5" customHeight="1" x14ac:dyDescent="0.3">
      <c r="A6" s="313" t="s">
        <v>2</v>
      </c>
      <c r="B6" s="221" t="s">
        <v>3</v>
      </c>
      <c r="C6" s="222"/>
      <c r="D6" s="222"/>
      <c r="E6" s="222"/>
      <c r="F6" s="222"/>
      <c r="G6" s="223"/>
      <c r="H6" s="315" t="s">
        <v>4</v>
      </c>
      <c r="I6" s="315"/>
      <c r="J6" s="315"/>
      <c r="K6" s="221"/>
      <c r="L6" s="221"/>
      <c r="M6" s="316"/>
    </row>
    <row r="7" spans="1:14" ht="28.5" customHeight="1" x14ac:dyDescent="0.3">
      <c r="A7" s="314"/>
      <c r="B7" s="317" t="s">
        <v>5</v>
      </c>
      <c r="C7" s="317"/>
      <c r="D7" s="317"/>
      <c r="E7" s="197" t="s">
        <v>62</v>
      </c>
      <c r="F7" s="318" t="s">
        <v>63</v>
      </c>
      <c r="G7" s="197" t="s">
        <v>64</v>
      </c>
      <c r="H7" s="317" t="s">
        <v>5</v>
      </c>
      <c r="I7" s="317"/>
      <c r="J7" s="317"/>
      <c r="K7" s="197" t="s">
        <v>62</v>
      </c>
      <c r="L7" s="318" t="s">
        <v>63</v>
      </c>
      <c r="M7" s="202" t="s">
        <v>64</v>
      </c>
    </row>
    <row r="8" spans="1:14" ht="28.5" customHeight="1" thickBot="1" x14ac:dyDescent="0.35">
      <c r="A8" s="314"/>
      <c r="B8" s="86" t="s">
        <v>6</v>
      </c>
      <c r="C8" s="86" t="s">
        <v>7</v>
      </c>
      <c r="D8" s="86" t="s">
        <v>8</v>
      </c>
      <c r="E8" s="198"/>
      <c r="F8" s="318"/>
      <c r="G8" s="198"/>
      <c r="H8" s="86" t="s">
        <v>6</v>
      </c>
      <c r="I8" s="86" t="s">
        <v>7</v>
      </c>
      <c r="J8" s="86" t="s">
        <v>8</v>
      </c>
      <c r="K8" s="198"/>
      <c r="L8" s="318"/>
      <c r="M8" s="203"/>
    </row>
    <row r="9" spans="1:14" s="19" customFormat="1" ht="28.5" customHeight="1" x14ac:dyDescent="0.3">
      <c r="A9" s="299" t="s">
        <v>245</v>
      </c>
      <c r="B9" s="302" t="s">
        <v>184</v>
      </c>
      <c r="C9" s="305" t="s">
        <v>185</v>
      </c>
      <c r="D9" s="16" t="s">
        <v>311</v>
      </c>
      <c r="E9" s="16">
        <f>각지부별!E9+각지부별!E27+각지부별!E45</f>
        <v>92258240</v>
      </c>
      <c r="F9" s="16">
        <f>각지부별!F9+각지부별!F27+각지부별!F45</f>
        <v>90642860</v>
      </c>
      <c r="G9" s="16">
        <f>각지부별!G9+각지부별!G27+각지부별!G45</f>
        <v>1615380</v>
      </c>
      <c r="H9" s="16" t="s">
        <v>187</v>
      </c>
      <c r="I9" s="16" t="s">
        <v>188</v>
      </c>
      <c r="J9" s="16" t="s">
        <v>189</v>
      </c>
      <c r="K9" s="16">
        <f>각지부별!K9+각지부별!K27+각지부별!K45</f>
        <v>21000000</v>
      </c>
      <c r="L9" s="16">
        <f>각지부별!L9+각지부별!L27+각지부별!L45</f>
        <v>16806583</v>
      </c>
      <c r="M9" s="17">
        <f>각지부별!M9+각지부별!M27+각지부별!M45</f>
        <v>4193417</v>
      </c>
      <c r="N9" s="18"/>
    </row>
    <row r="10" spans="1:14" s="19" customFormat="1" ht="28.5" customHeight="1" x14ac:dyDescent="0.3">
      <c r="A10" s="300"/>
      <c r="B10" s="303"/>
      <c r="C10" s="306"/>
      <c r="D10" s="16" t="s">
        <v>312</v>
      </c>
      <c r="E10" s="16">
        <f>각지부별!E10+각지부별!E28+각지부별!E46</f>
        <v>7256520</v>
      </c>
      <c r="F10" s="16">
        <f>각지부별!F10+각지부별!F28+각지부별!F46</f>
        <v>7166570</v>
      </c>
      <c r="G10" s="16">
        <f>각지부별!G10+각지부별!G28+각지부별!G46</f>
        <v>89950</v>
      </c>
      <c r="H10" s="21" t="s">
        <v>192</v>
      </c>
      <c r="I10" s="21" t="s">
        <v>193</v>
      </c>
      <c r="J10" s="16" t="s">
        <v>194</v>
      </c>
      <c r="K10" s="16">
        <f>각지부별!K10+각지부별!K28+각지부별!K46</f>
        <v>125670000</v>
      </c>
      <c r="L10" s="16">
        <f>각지부별!L10+각지부별!L28+각지부별!L46</f>
        <v>119208630</v>
      </c>
      <c r="M10" s="17">
        <f>각지부별!M10+각지부별!M28+각지부별!M46</f>
        <v>6461370</v>
      </c>
      <c r="N10" s="18"/>
    </row>
    <row r="11" spans="1:14" s="19" customFormat="1" ht="28.5" customHeight="1" x14ac:dyDescent="0.3">
      <c r="A11" s="300"/>
      <c r="B11" s="303"/>
      <c r="C11" s="306"/>
      <c r="D11" s="16" t="s">
        <v>313</v>
      </c>
      <c r="E11" s="16">
        <f>각지부별!E11+각지부별!E29+각지부별!E47</f>
        <v>9624740</v>
      </c>
      <c r="F11" s="16">
        <f>각지부별!F11+각지부별!F29+각지부별!F47</f>
        <v>8909360</v>
      </c>
      <c r="G11" s="16">
        <f>각지부별!G11+각지부별!G29+각지부별!G47</f>
        <v>715380</v>
      </c>
      <c r="H11" s="16" t="s">
        <v>197</v>
      </c>
      <c r="I11" s="16" t="s">
        <v>198</v>
      </c>
      <c r="J11" s="16" t="s">
        <v>238</v>
      </c>
      <c r="K11" s="16">
        <f>각지부별!K11+각지부별!K29+각지부별!K47</f>
        <v>0</v>
      </c>
      <c r="L11" s="16">
        <f>각지부별!L11+각지부별!L29+각지부별!L47</f>
        <v>0</v>
      </c>
      <c r="M11" s="17">
        <f>각지부별!M11+각지부별!M29+각지부별!M47</f>
        <v>0</v>
      </c>
      <c r="N11" s="18"/>
    </row>
    <row r="12" spans="1:14" s="19" customFormat="1" ht="28.5" customHeight="1" x14ac:dyDescent="0.3">
      <c r="A12" s="300"/>
      <c r="B12" s="303"/>
      <c r="C12" s="307"/>
      <c r="D12" s="16" t="s">
        <v>314</v>
      </c>
      <c r="E12" s="16">
        <f>각지부별!E12+각지부별!E30+각지부별!E48</f>
        <v>292000</v>
      </c>
      <c r="F12" s="16">
        <f>각지부별!F12+각지부별!F30+각지부별!F48</f>
        <v>94150</v>
      </c>
      <c r="G12" s="16">
        <f>각지부별!G12+각지부별!G30+각지부별!G48</f>
        <v>197850</v>
      </c>
      <c r="H12" s="305" t="s">
        <v>203</v>
      </c>
      <c r="I12" s="305" t="s">
        <v>204</v>
      </c>
      <c r="J12" s="16" t="s">
        <v>205</v>
      </c>
      <c r="K12" s="16">
        <f>각지부별!K12+각지부별!K30+각지부별!K48</f>
        <v>49312160</v>
      </c>
      <c r="L12" s="16">
        <f>각지부별!L12+각지부별!L30+각지부별!L48</f>
        <v>50307160</v>
      </c>
      <c r="M12" s="17">
        <f>각지부별!M12+각지부별!M30+각지부별!M48</f>
        <v>-995000</v>
      </c>
      <c r="N12" s="18"/>
    </row>
    <row r="13" spans="1:14" s="19" customFormat="1" ht="28.5" customHeight="1" x14ac:dyDescent="0.3">
      <c r="A13" s="300"/>
      <c r="B13" s="303"/>
      <c r="C13" s="305" t="s">
        <v>190</v>
      </c>
      <c r="D13" s="16" t="s">
        <v>316</v>
      </c>
      <c r="E13" s="16">
        <f>각지부별!E13+각지부별!E31+각지부별!E49</f>
        <v>1100000</v>
      </c>
      <c r="F13" s="16">
        <f>각지부별!F13+각지부별!F31+각지부별!F49</f>
        <v>441000</v>
      </c>
      <c r="G13" s="16">
        <f>각지부별!G13+각지부별!G31+각지부별!G49</f>
        <v>659000</v>
      </c>
      <c r="H13" s="307"/>
      <c r="I13" s="307"/>
      <c r="J13" s="16" t="s">
        <v>209</v>
      </c>
      <c r="K13" s="16">
        <f>각지부별!K13+각지부별!K31+각지부별!K49</f>
        <v>17400000</v>
      </c>
      <c r="L13" s="16">
        <f>각지부별!L13+각지부별!L31+각지부별!L49</f>
        <v>18079376</v>
      </c>
      <c r="M13" s="17">
        <f>각지부별!M13+각지부별!M31+각지부별!M49</f>
        <v>-679376</v>
      </c>
    </row>
    <row r="14" spans="1:14" s="19" customFormat="1" ht="28.5" customHeight="1" x14ac:dyDescent="0.3">
      <c r="A14" s="300"/>
      <c r="B14" s="303"/>
      <c r="C14" s="307"/>
      <c r="D14" s="16" t="s">
        <v>315</v>
      </c>
      <c r="E14" s="16">
        <f>각지부별!E14+각지부별!E32+각지부별!E50</f>
        <v>2420000</v>
      </c>
      <c r="F14" s="16">
        <f>각지부별!F14+각지부별!F32+각지부별!F50</f>
        <v>893650</v>
      </c>
      <c r="G14" s="16">
        <f>각지부별!G14+각지부별!G32+각지부별!G50</f>
        <v>1526350</v>
      </c>
      <c r="H14" s="16" t="s">
        <v>213</v>
      </c>
      <c r="I14" s="16" t="s">
        <v>214</v>
      </c>
      <c r="J14" s="16" t="s">
        <v>215</v>
      </c>
      <c r="K14" s="16">
        <f>각지부별!K14+각지부별!K32+각지부별!K50</f>
        <v>0</v>
      </c>
      <c r="L14" s="16">
        <f>각지부별!L14+각지부별!L32+각지부별!L50</f>
        <v>0</v>
      </c>
      <c r="M14" s="17">
        <f>각지부별!M14+각지부별!M32+각지부별!M50</f>
        <v>0</v>
      </c>
    </row>
    <row r="15" spans="1:14" s="19" customFormat="1" ht="28.5" customHeight="1" x14ac:dyDescent="0.3">
      <c r="A15" s="300"/>
      <c r="B15" s="303"/>
      <c r="C15" s="305" t="s">
        <v>195</v>
      </c>
      <c r="D15" s="16" t="s">
        <v>317</v>
      </c>
      <c r="E15" s="16">
        <f>각지부별!E15+각지부별!E33+각지부별!E51</f>
        <v>500000</v>
      </c>
      <c r="F15" s="16">
        <f>각지부별!F15+각지부별!F33+각지부별!F51</f>
        <v>170000</v>
      </c>
      <c r="G15" s="16">
        <f>각지부별!G15+각지부별!G33+각지부별!G51</f>
        <v>330000</v>
      </c>
      <c r="H15" s="16" t="s">
        <v>219</v>
      </c>
      <c r="I15" s="16" t="s">
        <v>220</v>
      </c>
      <c r="J15" s="16" t="s">
        <v>221</v>
      </c>
      <c r="K15" s="16">
        <f>각지부별!K15+각지부별!K33+각지부별!K51</f>
        <v>44573956</v>
      </c>
      <c r="L15" s="16">
        <f>각지부별!L15+각지부별!L33+각지부별!L51</f>
        <v>44458481</v>
      </c>
      <c r="M15" s="17">
        <f>각지부별!M15+각지부별!M33+각지부별!M51</f>
        <v>115475</v>
      </c>
    </row>
    <row r="16" spans="1:14" s="19" customFormat="1" ht="28.5" customHeight="1" x14ac:dyDescent="0.3">
      <c r="A16" s="300"/>
      <c r="B16" s="303"/>
      <c r="C16" s="306"/>
      <c r="D16" s="16" t="s">
        <v>318</v>
      </c>
      <c r="E16" s="16">
        <f>각지부별!E16+각지부별!E34+각지부별!E52</f>
        <v>5700000</v>
      </c>
      <c r="F16" s="16">
        <f>각지부별!F16+각지부별!F34+각지부별!F52</f>
        <v>5528460</v>
      </c>
      <c r="G16" s="16">
        <f>각지부별!G16+각지부별!G34+각지부별!G52</f>
        <v>171540</v>
      </c>
      <c r="H16" s="16" t="s">
        <v>225</v>
      </c>
      <c r="I16" s="16" t="s">
        <v>226</v>
      </c>
      <c r="J16" s="16" t="s">
        <v>227</v>
      </c>
      <c r="K16" s="16">
        <f>각지부별!K16+각지부별!K34+각지부별!K52</f>
        <v>30806721</v>
      </c>
      <c r="L16" s="16">
        <f>각지부별!L16+각지부별!L34+각지부별!L52</f>
        <v>30806721</v>
      </c>
      <c r="M16" s="17">
        <f>각지부별!M16+각지부별!M34+각지부별!M52</f>
        <v>0</v>
      </c>
    </row>
    <row r="17" spans="1:13" s="19" customFormat="1" ht="28.5" customHeight="1" x14ac:dyDescent="0.3">
      <c r="A17" s="300"/>
      <c r="B17" s="303"/>
      <c r="C17" s="306"/>
      <c r="D17" s="16" t="s">
        <v>319</v>
      </c>
      <c r="E17" s="16">
        <f>각지부별!E17+각지부별!E35+각지부별!E53</f>
        <v>610000</v>
      </c>
      <c r="F17" s="16">
        <f>각지부별!F17+각지부별!F35+각지부별!F53</f>
        <v>452649</v>
      </c>
      <c r="G17" s="16">
        <f>각지부별!G17+각지부별!G35+각지부별!G53</f>
        <v>157351</v>
      </c>
      <c r="H17" s="16"/>
      <c r="I17" s="16"/>
      <c r="J17" s="16" t="s">
        <v>231</v>
      </c>
      <c r="K17" s="16">
        <f>각지부별!K17+각지부별!K35+각지부별!K53</f>
        <v>13534726</v>
      </c>
      <c r="L17" s="16">
        <f>각지부별!L17+각지부별!L35+각지부별!L53</f>
        <v>13534726</v>
      </c>
      <c r="M17" s="17">
        <f>각지부별!M17+각지부별!M35+각지부별!M53</f>
        <v>0</v>
      </c>
    </row>
    <row r="18" spans="1:13" s="19" customFormat="1" ht="28.5" customHeight="1" x14ac:dyDescent="0.3">
      <c r="A18" s="300"/>
      <c r="B18" s="303"/>
      <c r="C18" s="306"/>
      <c r="D18" s="16" t="s">
        <v>320</v>
      </c>
      <c r="E18" s="16">
        <f>각지부별!E18+각지부별!E36+각지부별!E54</f>
        <v>5750000</v>
      </c>
      <c r="F18" s="16">
        <f>각지부별!F18+각지부별!F36+각지부별!F54</f>
        <v>3123890</v>
      </c>
      <c r="G18" s="16">
        <f>각지부별!G18+각지부별!G36+각지부별!G54</f>
        <v>2626110</v>
      </c>
      <c r="H18" s="16" t="s">
        <v>233</v>
      </c>
      <c r="I18" s="16" t="s">
        <v>234</v>
      </c>
      <c r="J18" s="16" t="s">
        <v>235</v>
      </c>
      <c r="K18" s="16">
        <f>각지부별!K18+각지부별!K36+각지부별!K54</f>
        <v>7024633</v>
      </c>
      <c r="L18" s="16">
        <f>각지부별!L18+각지부별!L36+각지부별!L54</f>
        <v>5834261</v>
      </c>
      <c r="M18" s="17">
        <f>K18-L18</f>
        <v>1190372</v>
      </c>
    </row>
    <row r="19" spans="1:13" s="19" customFormat="1" ht="28.5" customHeight="1" x14ac:dyDescent="0.3">
      <c r="A19" s="300"/>
      <c r="B19" s="304"/>
      <c r="C19" s="307"/>
      <c r="D19" s="16" t="s">
        <v>321</v>
      </c>
      <c r="E19" s="16">
        <f>각지부별!E19+각지부별!E37+각지부별!E55</f>
        <v>200000</v>
      </c>
      <c r="F19" s="16">
        <f>각지부별!F19+각지부별!F37+각지부별!F55</f>
        <v>84000</v>
      </c>
      <c r="G19" s="16">
        <f>각지부별!G19+각지부별!G37+각지부별!G55</f>
        <v>116000</v>
      </c>
      <c r="H19" s="21"/>
      <c r="I19" s="21"/>
      <c r="J19" s="21" t="s">
        <v>236</v>
      </c>
      <c r="K19" s="16">
        <f>각지부별!K19+각지부별!K37+각지부별!K55</f>
        <v>7201220</v>
      </c>
      <c r="L19" s="16">
        <f>각지부별!L19+각지부별!L37+각지부별!L55</f>
        <v>7105239</v>
      </c>
      <c r="M19" s="17">
        <f>각지부별!M19+각지부별!M37+각지부별!M55</f>
        <v>95981</v>
      </c>
    </row>
    <row r="20" spans="1:13" s="19" customFormat="1" ht="28.5" customHeight="1" x14ac:dyDescent="0.3">
      <c r="A20" s="300"/>
      <c r="B20" s="87" t="s">
        <v>200</v>
      </c>
      <c r="C20" s="16" t="s">
        <v>201</v>
      </c>
      <c r="D20" s="16" t="s">
        <v>239</v>
      </c>
      <c r="E20" s="16">
        <f>각지부별!E20+각지부별!E38+각지부별!E56</f>
        <v>23369622</v>
      </c>
      <c r="F20" s="16">
        <f>각지부별!F20+각지부별!F38+각지부별!F56</f>
        <v>0</v>
      </c>
      <c r="G20" s="16">
        <f>각지부별!G20+각지부별!G38+각지부별!G56</f>
        <v>23369622</v>
      </c>
      <c r="H20" s="16"/>
      <c r="I20" s="16"/>
      <c r="J20" s="16"/>
      <c r="K20" s="16">
        <f>각지부별!K20+각지부별!K38+각지부별!K56</f>
        <v>0</v>
      </c>
      <c r="L20" s="16">
        <f>각지부별!L20+각지부별!L38+각지부별!L56</f>
        <v>0</v>
      </c>
      <c r="M20" s="17">
        <f>각지부별!M20+각지부별!M38+각지부별!M56</f>
        <v>0</v>
      </c>
    </row>
    <row r="21" spans="1:13" s="19" customFormat="1" ht="28.5" customHeight="1" x14ac:dyDescent="0.3">
      <c r="A21" s="300"/>
      <c r="B21" s="87" t="s">
        <v>206</v>
      </c>
      <c r="C21" s="16" t="s">
        <v>240</v>
      </c>
      <c r="D21" s="16" t="s">
        <v>208</v>
      </c>
      <c r="E21" s="16">
        <f>각지부별!E21+각지부별!E39+각지부별!E57</f>
        <v>95600000</v>
      </c>
      <c r="F21" s="16">
        <f>각지부별!F21+각지부별!F39+각지부별!F57</f>
        <v>79815300</v>
      </c>
      <c r="G21" s="16">
        <f>각지부별!G21+각지부별!G39+각지부별!G57</f>
        <v>15784700</v>
      </c>
      <c r="H21" s="16"/>
      <c r="I21" s="16"/>
      <c r="J21" s="16"/>
      <c r="K21" s="16">
        <f>각지부별!K21+각지부별!K39+각지부별!K57</f>
        <v>0</v>
      </c>
      <c r="L21" s="16">
        <f>각지부별!L21+각지부별!L39+각지부별!L57</f>
        <v>0</v>
      </c>
      <c r="M21" s="17">
        <f>각지부별!M21+각지부별!M39+각지부별!M57</f>
        <v>0</v>
      </c>
    </row>
    <row r="22" spans="1:13" s="19" customFormat="1" ht="28.5" customHeight="1" x14ac:dyDescent="0.3">
      <c r="A22" s="300"/>
      <c r="B22" s="87" t="s">
        <v>210</v>
      </c>
      <c r="C22" s="16" t="s">
        <v>211</v>
      </c>
      <c r="D22" s="16" t="s">
        <v>241</v>
      </c>
      <c r="E22" s="16">
        <f>각지부별!E22+각지부별!E40+각지부별!E58</f>
        <v>70177500</v>
      </c>
      <c r="F22" s="16">
        <f>각지부별!F22+각지부별!F40+각지부별!F58</f>
        <v>67883985</v>
      </c>
      <c r="G22" s="16">
        <f>각지부별!G22+각지부별!G40+각지부별!G58</f>
        <v>2293515</v>
      </c>
      <c r="H22" s="16"/>
      <c r="I22" s="16"/>
      <c r="J22" s="16"/>
      <c r="K22" s="16">
        <f>각지부별!K22+각지부별!K40+각지부별!K58</f>
        <v>0</v>
      </c>
      <c r="L22" s="16">
        <f>각지부별!L22+각지부별!L40+각지부별!L58</f>
        <v>0</v>
      </c>
      <c r="M22" s="17">
        <f>각지부별!M22+각지부별!M40+각지부별!M58</f>
        <v>0</v>
      </c>
    </row>
    <row r="23" spans="1:13" s="19" customFormat="1" ht="28.5" customHeight="1" x14ac:dyDescent="0.3">
      <c r="A23" s="300"/>
      <c r="B23" s="87" t="s">
        <v>222</v>
      </c>
      <c r="C23" s="16" t="s">
        <v>223</v>
      </c>
      <c r="D23" s="16" t="s">
        <v>224</v>
      </c>
      <c r="E23" s="16">
        <f>각지부별!E23+각지부별!E41+각지부별!E59</f>
        <v>1464794</v>
      </c>
      <c r="F23" s="16">
        <f>각지부별!F23+각지부별!F41+각지부별!F59</f>
        <v>47780</v>
      </c>
      <c r="G23" s="16">
        <f>각지부별!G23+각지부별!G41+각지부별!G59</f>
        <v>1417014</v>
      </c>
      <c r="H23" s="16"/>
      <c r="I23" s="16"/>
      <c r="J23" s="16"/>
      <c r="K23" s="16">
        <f>각지부별!K23+각지부별!K41+각지부별!K59</f>
        <v>0</v>
      </c>
      <c r="L23" s="16">
        <f>각지부별!L23+각지부별!L41+각지부별!L59</f>
        <v>0</v>
      </c>
      <c r="M23" s="17">
        <f>각지부별!M23+각지부별!M41+각지부별!M59</f>
        <v>0</v>
      </c>
    </row>
    <row r="24" spans="1:13" s="19" customFormat="1" ht="28.5" customHeight="1" x14ac:dyDescent="0.3">
      <c r="A24" s="300"/>
      <c r="B24" s="87" t="s">
        <v>228</v>
      </c>
      <c r="C24" s="16" t="s">
        <v>229</v>
      </c>
      <c r="D24" s="16" t="s">
        <v>242</v>
      </c>
      <c r="E24" s="16">
        <f>각지부별!E24+각지부별!E42+각지부별!E60</f>
        <v>200000</v>
      </c>
      <c r="F24" s="16">
        <f>각지부별!F24+각지부별!F42+각지부별!F60</f>
        <v>0</v>
      </c>
      <c r="G24" s="16">
        <f>각지부별!G24+각지부별!G42+각지부별!G60</f>
        <v>200000</v>
      </c>
      <c r="H24" s="16"/>
      <c r="I24" s="16"/>
      <c r="J24" s="16"/>
      <c r="K24" s="16">
        <f>각지부별!K24+각지부별!K42+각지부별!K60</f>
        <v>0</v>
      </c>
      <c r="L24" s="16">
        <f>각지부별!L24+각지부별!L42+각지부별!L60</f>
        <v>0</v>
      </c>
      <c r="M24" s="17">
        <f>각지부별!M24+각지부별!M42+각지부별!M60</f>
        <v>0</v>
      </c>
    </row>
    <row r="25" spans="1:13" s="19" customFormat="1" ht="28.5" customHeight="1" x14ac:dyDescent="0.3">
      <c r="A25" s="300"/>
      <c r="B25" s="87" t="s">
        <v>232</v>
      </c>
      <c r="C25" s="16" t="s">
        <v>232</v>
      </c>
      <c r="D25" s="16" t="s">
        <v>232</v>
      </c>
      <c r="E25" s="16">
        <f>각지부별!E25+각지부별!E43+각지부별!E61</f>
        <v>0</v>
      </c>
      <c r="F25" s="16">
        <f>각지부별!F25+각지부별!F43+각지부별!F61</f>
        <v>40887523</v>
      </c>
      <c r="G25" s="16">
        <f>각지부별!G25+각지부별!G43+각지부별!G61</f>
        <v>-40887523</v>
      </c>
      <c r="H25" s="16"/>
      <c r="I25" s="16"/>
      <c r="J25" s="16"/>
      <c r="K25" s="22"/>
      <c r="L25" s="16">
        <f>각지부별!L25+각지부별!L43+각지부별!L61</f>
        <v>0</v>
      </c>
      <c r="M25" s="17">
        <f>각지부별!M25+각지부별!M43+각지부별!M61</f>
        <v>0</v>
      </c>
    </row>
    <row r="26" spans="1:13" s="19" customFormat="1" ht="28.5" customHeight="1" thickBot="1" x14ac:dyDescent="0.35">
      <c r="A26" s="301"/>
      <c r="B26" s="308" t="s">
        <v>246</v>
      </c>
      <c r="C26" s="309"/>
      <c r="D26" s="309"/>
      <c r="E26" s="25">
        <f>SUM(E9:E25)</f>
        <v>316523416</v>
      </c>
      <c r="F26" s="25">
        <f>SUM(F9:F25)</f>
        <v>306141177</v>
      </c>
      <c r="G26" s="25">
        <f>E26-F26</f>
        <v>10382239</v>
      </c>
      <c r="H26" s="309" t="s">
        <v>243</v>
      </c>
      <c r="I26" s="309"/>
      <c r="J26" s="309"/>
      <c r="K26" s="25">
        <f>SUM(K9:K25)</f>
        <v>316523416</v>
      </c>
      <c r="L26" s="25">
        <f>SUM(L9:L25)</f>
        <v>306141177</v>
      </c>
      <c r="M26" s="26">
        <f>K26-L26</f>
        <v>10382239</v>
      </c>
    </row>
  </sheetData>
  <mergeCells count="25">
    <mergeCell ref="A9:A26"/>
    <mergeCell ref="B9:B19"/>
    <mergeCell ref="C9:C12"/>
    <mergeCell ref="H12:H13"/>
    <mergeCell ref="I12:I13"/>
    <mergeCell ref="C13:C14"/>
    <mergeCell ref="C15:C19"/>
    <mergeCell ref="B26:D26"/>
    <mergeCell ref="H26:J26"/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F7:F8"/>
    <mergeCell ref="G7:G8"/>
    <mergeCell ref="H7:J7"/>
    <mergeCell ref="K7:K8"/>
    <mergeCell ref="L7:L8"/>
  </mergeCells>
  <phoneticPr fontId="3" type="noConversion"/>
  <pageMargins left="0.7" right="0.7" top="0.75" bottom="0.75" header="0.3" footer="0.3"/>
  <pageSetup paperSize="8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총괄표(20210326)</vt:lpstr>
      <vt:lpstr>총괄표(20210514)</vt:lpstr>
      <vt:lpstr>각지부별</vt:lpstr>
      <vt:lpstr>법인회계합계</vt:lpstr>
      <vt:lpstr>'총괄표(20210326)'!Print_Area</vt:lpstr>
      <vt:lpstr>'총괄표(20210514)'!Print_Area</vt:lpstr>
      <vt:lpstr>'총괄표(20210326)'!Print_Titles</vt:lpstr>
      <vt:lpstr>'총괄표(20210514)'!Print_Titles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복지사업단</cp:lastModifiedBy>
  <cp:lastPrinted>2021-05-18T07:28:17Z</cp:lastPrinted>
  <dcterms:created xsi:type="dcterms:W3CDTF">2020-12-29T07:45:36Z</dcterms:created>
  <dcterms:modified xsi:type="dcterms:W3CDTF">2021-05-20T01:21:19Z</dcterms:modified>
</cp:coreProperties>
</file>